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 Guide" sheetId="1" state="visible" r:id="rId3"/>
    <sheet name="1. Budget Planner" sheetId="2" state="visible" r:id="rId4"/>
    <sheet name="2. CapEx vs OpEx" sheetId="3" state="visible" r:id="rId5"/>
    <sheet name="3. EVM Dashboard" sheetId="4" state="visible" r:id="rId6"/>
    <sheet name="4. Business Case" sheetId="5" state="visible" r:id="rId7"/>
    <sheet name="5. Monthly Finance Report" sheetId="6" state="visible" r:id="rId8"/>
    <sheet name="6. Risk Reserve Calc" sheetId="7" state="visible" r:id="rId9"/>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<sst xmlns="http://schemas.openxmlformats.org/spreadsheetml/2006/main" count="515" uniqueCount="424">
  <si>
    <t xml:space="preserve">PROGRAMME FINANCIAL MANAGEMENT TOOLKIT</t>
  </si>
  <si>
    <t xml:space="preserve">A practical learning and working tool for Project, Programme and Portfolio Managers</t>
  </si>
  <si>
    <t xml:space="preserve">COLOUR CODING LEGEND</t>
  </si>
  <si>
    <t xml:space="preserve">  Sample</t>
  </si>
  <si>
    <t xml:space="preserve">Blue text on light blue = INPUT CELL — change these values</t>
  </si>
  <si>
    <t xml:space="preserve">Black text on white = FORMULA — do not overwrite</t>
  </si>
  <si>
    <t xml:space="preserve">Light blue background = TOTAL / SUMMARY row</t>
  </si>
  <si>
    <t xml:space="preserve">Green background = positive / on track</t>
  </si>
  <si>
    <t xml:space="preserve">Red/amber background = warning / over budget</t>
  </si>
  <si>
    <t xml:space="preserve">Grey background = label / description</t>
  </si>
  <si>
    <t xml:space="preserve">WORKBOOK CONTENTS</t>
  </si>
  <si>
    <t xml:space="preserve">Sheet</t>
  </si>
  <si>
    <t xml:space="preserve">What You Will Learn and Do</t>
  </si>
  <si>
    <t xml:space="preserve">1. Budget Planner</t>
  </si>
  <si>
    <t xml:space="preserve">Build your project budget from scratch. Separate CapEx and OpEx. Add contingency and management reserve. See your full budget baseline.</t>
  </si>
  <si>
    <t xml:space="preserve">2. CapEx vs OpEx</t>
  </si>
  <si>
    <t xml:space="preserve">Learn the difference with real software project examples. Classify your spend. See tax and accounting implications.</t>
  </si>
  <si>
    <t xml:space="preserve">3. EVM Dashboard</t>
  </si>
  <si>
    <t xml:space="preserve">Earned Value Management in action. Enter your planned, actual and earned values. Get CPI, SPI, EAC and forecasts automatically.</t>
  </si>
  <si>
    <t xml:space="preserve">4. Business Case</t>
  </si>
  <si>
    <t xml:space="preserve">Build a full business case with NPV, IRR, ROI and Payback Period. Change assumptions and see impact instantly.</t>
  </si>
  <si>
    <t xml:space="preserve">5. Monthly Finance Report</t>
  </si>
  <si>
    <t xml:space="preserve">A real monthly financial report template. Track actuals vs budget. Explain variances. Forecast to completion.</t>
  </si>
  <si>
    <t xml:space="preserve">6. Risk Reserve Calc</t>
  </si>
  <si>
    <t xml:space="preserve">Calculate contingency reserve using Expected Monetary Value (EMV). Understand known unknowns.</t>
  </si>
  <si>
    <t xml:space="preserve">HOW TO USE THIS WORKBOOK</t>
  </si>
  <si>
    <t xml:space="preserve">Step 1</t>
  </si>
  <si>
    <t xml:space="preserve">Start with Sheet 1 (Budget Planner) — enter your project details and build your baseline budget.</t>
  </si>
  <si>
    <t xml:space="preserve">Step 2</t>
  </si>
  <si>
    <t xml:space="preserve">Use Sheet 2 (CapEx vs OpEx) to correctly classify every cost line — this matters for your Finance team.</t>
  </si>
  <si>
    <t xml:space="preserve">Step 3</t>
  </si>
  <si>
    <t xml:space="preserve">As your project runs, update Sheet 3 (EVM Dashboard) monthly to track performance and forecast.</t>
  </si>
  <si>
    <t xml:space="preserve">Step 4</t>
  </si>
  <si>
    <t xml:space="preserve">Use Sheet 4 (Business Case) when seeking investment approval or reviewing project viability.</t>
  </si>
  <si>
    <t xml:space="preserve">Step 5</t>
  </si>
  <si>
    <t xml:space="preserve">Sheet 5 is your monthly report — complete it before every finance review or steering committee.</t>
  </si>
  <si>
    <t xml:space="preserve">Step 6</t>
  </si>
  <si>
    <t xml:space="preserve">Sheet 6 helps you justify your contingency budget to sponsors with data, not guesswork.</t>
  </si>
  <si>
    <t xml:space="preserve">PROJECT BUDGET PLANNER — Software Delivery Project</t>
  </si>
  <si>
    <t xml:space="preserve">PROJECT INFORMATION</t>
  </si>
  <si>
    <t xml:space="preserve">Project Name</t>
  </si>
  <si>
    <t xml:space="preserve">Customer Portal Redesign</t>
  </si>
  <si>
    <t xml:space="preserve">Programme</t>
  </si>
  <si>
    <t xml:space="preserve">Digital Transformation Programme</t>
  </si>
  <si>
    <t xml:space="preserve">Project Manager</t>
  </si>
  <si>
    <t xml:space="preserve">Your Name</t>
  </si>
  <si>
    <t xml:space="preserve">Start Date</t>
  </si>
  <si>
    <t xml:space="preserve">01/04/2025</t>
  </si>
  <si>
    <t xml:space="preserve">End Date</t>
  </si>
  <si>
    <t xml:space="preserve">31/03/2026</t>
  </si>
  <si>
    <t xml:space="preserve">Budget Owner</t>
  </si>
  <si>
    <t xml:space="preserve">Head of Technology</t>
  </si>
  <si>
    <t xml:space="preserve">COST CATEGORY / ITEM</t>
  </si>
  <si>
    <t xml:space="preserve">Type</t>
  </si>
  <si>
    <t xml:space="preserve">Q1 (£)</t>
  </si>
  <si>
    <t xml:space="preserve">Q2 (£)</t>
  </si>
  <si>
    <t xml:space="preserve">Q3 (£)</t>
  </si>
  <si>
    <t xml:space="preserve">Q4 (£)</t>
  </si>
  <si>
    <t xml:space="preserve">Total (£)</t>
  </si>
  <si>
    <t xml:space="preserve">% of Budget</t>
  </si>
  <si>
    <t xml:space="preserve">CAPITAL EXPENDITURE (CapEx)</t>
  </si>
  <si>
    <t xml:space="preserve">Software Development (bespoke build)</t>
  </si>
  <si>
    <t xml:space="preserve">CapEx</t>
  </si>
  <si>
    <t xml:space="preserve">UX Design and Prototyping</t>
  </si>
  <si>
    <t xml:space="preserve">Infrastructure Setup (servers, cloud arch)</t>
  </si>
  <si>
    <t xml:space="preserve">Third-party Integrations (one-off build)</t>
  </si>
  <si>
    <t xml:space="preserve">Security Architecture and Pen Testing</t>
  </si>
  <si>
    <t xml:space="preserve">Data Migration (one-off)</t>
  </si>
  <si>
    <t xml:space="preserve">TOTAL CapEx</t>
  </si>
  <si>
    <t xml:space="preserve">OPERATING EXPENDITURE (OpEx)</t>
  </si>
  <si>
    <t xml:space="preserve">Internal Staff — Product Owner (FTE allocation)</t>
  </si>
  <si>
    <t xml:space="preserve">OpEx</t>
  </si>
  <si>
    <t xml:space="preserve">Internal Staff — Business Analyst</t>
  </si>
  <si>
    <t xml:space="preserve">Contractor — Senior Developer (day rate)</t>
  </si>
  <si>
    <t xml:space="preserve">Contractor — QA Engineer</t>
  </si>
  <si>
    <t xml:space="preserve">SaaS Licences (project tooling)</t>
  </si>
  <si>
    <t xml:space="preserve">Cloud Hosting (during build)</t>
  </si>
  <si>
    <t xml:space="preserve">Training and Enablement</t>
  </si>
  <si>
    <t xml:space="preserve">Travel and Expenses</t>
  </si>
  <si>
    <t xml:space="preserve">Programme Management Office (PMO) overhead</t>
  </si>
  <si>
    <t xml:space="preserve">TOTAL OpEx</t>
  </si>
  <si>
    <t xml:space="preserve">RESERVES</t>
  </si>
  <si>
    <t xml:space="preserve">Contingency Reserve (known unknowns — see Sheet 6)</t>
  </si>
  <si>
    <t xml:space="preserve">Reserve</t>
  </si>
  <si>
    <t xml:space="preserve">Management Reserve (unknown unknowns — sponsor held)</t>
  </si>
  <si>
    <t xml:space="preserve">💡 TIP: Contingency Reserve is typically 5-15% of project cost for known risks. Management Reserve is 3-7% held by the sponsor. See Sheet 6 to calculate these properly using EMV.</t>
  </si>
  <si>
    <t xml:space="preserve">TOTAL PROJECT BUDGET (Baseline)</t>
  </si>
  <si>
    <t xml:space="preserve">BUDGET SUMMARY</t>
  </si>
  <si>
    <t xml:space="preserve">Total CapEx</t>
  </si>
  <si>
    <t xml:space="preserve">Total OpEx</t>
  </si>
  <si>
    <t xml:space="preserve">Total Reserves</t>
  </si>
  <si>
    <t xml:space="preserve">TOTAL BUDGET</t>
  </si>
  <si>
    <t xml:space="preserve">CapEx vs OpEx — Understanding the Difference (Software Project Context)</t>
  </si>
  <si>
    <t xml:space="preserve">WHAT IS CAPEX?</t>
  </si>
  <si>
    <t xml:space="preserve">WHAT IS OPEX?</t>
  </si>
  <si>
    <t xml:space="preserve">CapEx = money spent to BUILD or ACQUIRE an asset that will provide value over multiple years.
In software: building a bespoke application, one-off data migration, infrastructure setup.
Accounting treatment: Goes on the Balance Sheet as an asset. The cost is spread (depreciated or amortised) over the useful life of the asset — typically 3-5 years for software.
Example: You spend £200,000 building a customer portal. That £200,000 becomes an intangible asset and you write off £40,000 per year over 5 years.</t>
  </si>
  <si>
    <t xml:space="preserve">OpEx = money spent on RUNNING and OPERATING the business day to day.
In software: cloud hosting fees, SaaS subscriptions, support staff salaries, training.
Accounting treatment: Goes straight to the Profit and Loss (P&amp;L) statement in the period it is spent. It reduces profit immediately.
Example: You pay £2,000 per month for AWS hosting. That £24,000 per year hits your P&amp;L directly — it is fully expensed in the year it is spent.</t>
  </si>
  <si>
    <t xml:space="preserve">WHY THIS MATTERS TO YOU AS A PM / PROGRAMME MANAGER</t>
  </si>
  <si>
    <t xml:space="preserve">1. Your organisation likely has SEPARATE BUDGETS for CapEx and OpEx. Misclassifying spend can mean you blow one budget while appearing under on another — causing real problems with Finance.
2. Cloud migrations shift spend from CapEx (building/buying servers) to OpEx (monthly cloud subscriptions). This is a massive financial shift that affects the P&amp;L and requires stakeholder management.
3. Contractors doing billable BUILD work can often be classified as CapEx. Contractors doing support or BAU are OpEx. This distinction affects how you present cost to Finance.
4. Getting this wrong causes tax and audit issues. Finance will push back hard. Understanding it builds your credibility enormously.</t>
  </si>
  <si>
    <t xml:space="preserve">COST CLASSIFIER — COMMON SOFTWARE PROJECT SPEND</t>
  </si>
  <si>
    <t xml:space="preserve">Cost Item</t>
  </si>
  <si>
    <t xml:space="preserve">Typical Classification</t>
  </si>
  <si>
    <t xml:space="preserve">Amount (£)</t>
  </si>
  <si>
    <t xml:space="preserve">Reason / Rule of Thumb</t>
  </si>
  <si>
    <t xml:space="preserve">Bespoke software development (new product)</t>
  </si>
  <si>
    <t xml:space="preserve">Creating a new asset with future value — meets capitalisation criteria</t>
  </si>
  <si>
    <t xml:space="preserve">Enhancement adding new functionality</t>
  </si>
  <si>
    <t xml:space="preserve">Adding capabilities = extending the asset life or value</t>
  </si>
  <si>
    <t xml:space="preserve">Bug fixing and maintenance</t>
  </si>
  <si>
    <t xml:space="preserve">Maintaining existing functionality — not creating new value</t>
  </si>
  <si>
    <t xml:space="preserve">Cloud SaaS subscription (e.g. Jira, Salesforce)</t>
  </si>
  <si>
    <t xml:space="preserve">Recurring service fee — no asset ownership, fully expensed</t>
  </si>
  <si>
    <t xml:space="preserve">On-premise perpetual software licence</t>
  </si>
  <si>
    <t xml:space="preserve">You OWN the licence — it is an intangible asset on balance sheet</t>
  </si>
  <si>
    <t xml:space="preserve">AWS / Azure hosting (monthly)</t>
  </si>
  <si>
    <t xml:space="preserve">Recurring cloud cost — operational expense, no asset created</t>
  </si>
  <si>
    <t xml:space="preserve">One-off data migration</t>
  </si>
  <si>
    <t xml:space="preserve">Directly enables the new asset — capitalised as part of build cost</t>
  </si>
  <si>
    <t xml:space="preserve">Ongoing data management post-launch</t>
  </si>
  <si>
    <t xml:space="preserve">Business as usual operational activity</t>
  </si>
  <si>
    <t xml:space="preserve">Contractor building the product</t>
  </si>
  <si>
    <t xml:space="preserve">Their time directly contributes to the asset being built</t>
  </si>
  <si>
    <t xml:space="preserve">Contractor doing support / hypercare</t>
  </si>
  <si>
    <t xml:space="preserve">Support is operational — not building new capability</t>
  </si>
  <si>
    <t xml:space="preserve">Staff training on new system</t>
  </si>
  <si>
    <t xml:space="preserve">People cost — generally not capitalisable under most standards</t>
  </si>
  <si>
    <t xml:space="preserve">UX research for new product</t>
  </si>
  <si>
    <t xml:space="preserve">Direct cost of developing the new asset</t>
  </si>
  <si>
    <t xml:space="preserve">Server hardware purchase (on-prem)</t>
  </si>
  <si>
    <t xml:space="preserve">Physical asset — depreciated over useful life (typically 3-5 years)</t>
  </si>
  <si>
    <t xml:space="preserve">Annual software support and maintenance contract</t>
  </si>
  <si>
    <t xml:space="preserve">Ongoing support — not creating new value</t>
  </si>
  <si>
    <t xml:space="preserve">Pen testing / security audit (one-off at launch)</t>
  </si>
  <si>
    <t xml:space="preserve">Directly related to launching the new asset</t>
  </si>
  <si>
    <t xml:space="preserve">Pen testing / security audit (annual recurring)</t>
  </si>
  <si>
    <t xml:space="preserve">Recurring operational activity</t>
  </si>
  <si>
    <t xml:space="preserve">TOTAL CapEx in this list</t>
  </si>
  <si>
    <t xml:space="preserve">TOTAL OpEx in this list</t>
  </si>
  <si>
    <t xml:space="preserve">CapEx as % of Total Spend</t>
  </si>
  <si>
    <t xml:space="preserve">EARNED VALUE MANAGEMENT (EVM) DASHBOARD — Software Project Tracker</t>
  </si>
  <si>
    <t xml:space="preserve">EVM QUICK REFERENCE</t>
  </si>
  <si>
    <t xml:space="preserve">Metric</t>
  </si>
  <si>
    <t xml:space="preserve">Formula</t>
  </si>
  <si>
    <t xml:space="preserve">What it Tells You</t>
  </si>
  <si>
    <t xml:space="preserve">PV — Planned Value</t>
  </si>
  <si>
    <t xml:space="preserve">PV</t>
  </si>
  <si>
    <t xml:space="preserve">The budgeted cost of work SCHEDULED to be done by this point. What did you PLAN to spend?</t>
  </si>
  <si>
    <t xml:space="preserve">EV — Earned Value</t>
  </si>
  <si>
    <t xml:space="preserve">EV</t>
  </si>
  <si>
    <t xml:space="preserve">The budgeted cost of work ACTUALLY COMPLETED. What is the COMPLETED work WORTH?</t>
  </si>
  <si>
    <t xml:space="preserve">AC — Actual Cost</t>
  </si>
  <si>
    <t xml:space="preserve">AC</t>
  </si>
  <si>
    <t xml:space="preserve">The ACTUAL cost incurred for work completed. What did you ACTUALLY SPEND?</t>
  </si>
  <si>
    <t xml:space="preserve">CV — Cost Variance</t>
  </si>
  <si>
    <t xml:space="preserve">CV</t>
  </si>
  <si>
    <t xml:space="preserve">EV minus AC. Positive = under budget. Negative = over budget.</t>
  </si>
  <si>
    <t xml:space="preserve">SV — Schedule Variance</t>
  </si>
  <si>
    <t xml:space="preserve">SV</t>
  </si>
  <si>
    <t xml:space="preserve">EV minus PV. Positive = ahead of schedule. Negative = behind schedule.</t>
  </si>
  <si>
    <t xml:space="preserve">CPI — Cost Performance Index</t>
  </si>
  <si>
    <t xml:space="preserve">CPI</t>
  </si>
  <si>
    <t xml:space="preserve">EV divided by AC. Greater than 1 = efficient. Less than 1 = overspending per pound of value delivered.</t>
  </si>
  <si>
    <t xml:space="preserve">SPI — Schedule Performance Index</t>
  </si>
  <si>
    <t xml:space="preserve">SPI</t>
  </si>
  <si>
    <t xml:space="preserve">EV divided by PV. Greater than 1 = ahead. Less than 1 = behind schedule.</t>
  </si>
  <si>
    <t xml:space="preserve">EAC — Estimate at Completion</t>
  </si>
  <si>
    <t xml:space="preserve">EAC</t>
  </si>
  <si>
    <t xml:space="preserve">BAC divided by CPI. Forecasted FINAL cost based on current efficiency.</t>
  </si>
  <si>
    <t xml:space="preserve">ETC — Estimate to Complete</t>
  </si>
  <si>
    <t xml:space="preserve">ETC</t>
  </si>
  <si>
    <t xml:space="preserve">EAC minus AC. How much MORE you need to spend to finish.</t>
  </si>
  <si>
    <t xml:space="preserve">VAC — Variance at Completion</t>
  </si>
  <si>
    <t xml:space="preserve">VAC</t>
  </si>
  <si>
    <t xml:space="preserve">BAC minus EAC. Positive = will finish under budget. Negative = will overspend.</t>
  </si>
  <si>
    <t xml:space="preserve">PROJECT SETUP — INPUTS</t>
  </si>
  <si>
    <t xml:space="preserve">Budget at Completion (BAC)</t>
  </si>
  <si>
    <t xml:space="preserve">Total Project Duration (months)</t>
  </si>
  <si>
    <t xml:space="preserve">Reporting Month (enter 1-12)</t>
  </si>
  <si>
    <t xml:space="preserve">MONTHLY DATA ENTRY — Enter your PV, EV and AC each month</t>
  </si>
  <si>
    <t xml:space="preserve">M1</t>
  </si>
  <si>
    <t xml:space="preserve">M2</t>
  </si>
  <si>
    <t xml:space="preserve">M3</t>
  </si>
  <si>
    <t xml:space="preserve">M4</t>
  </si>
  <si>
    <t xml:space="preserve">M5</t>
  </si>
  <si>
    <t xml:space="preserve">M6</t>
  </si>
  <si>
    <t xml:space="preserve">M7</t>
  </si>
  <si>
    <t xml:space="preserve">M8</t>
  </si>
  <si>
    <t xml:space="preserve">M9</t>
  </si>
  <si>
    <t xml:space="preserve">M10</t>
  </si>
  <si>
    <t xml:space="preserve">M11</t>
  </si>
  <si>
    <t xml:space="preserve">M12</t>
  </si>
  <si>
    <t xml:space="preserve">PV — Planned Value (£)</t>
  </si>
  <si>
    <t xml:space="preserve">EV — Earned Value (£)</t>
  </si>
  <si>
    <t xml:space="preserve">AC — Actual Cost (£)</t>
  </si>
  <si>
    <t xml:space="preserve">CALCULATED PERFORMANCE METRICS — Auto-calculated, do not edit</t>
  </si>
  <si>
    <t xml:space="preserve">CV — Cost Variance (£)</t>
  </si>
  <si>
    <t xml:space="preserve">SV — Schedule Variance (£)</t>
  </si>
  <si>
    <t xml:space="preserve">CURRENT PERIOD DASHBOARD</t>
  </si>
  <si>
    <t xml:space="preserve">Value</t>
  </si>
  <si>
    <t xml:space="preserve">Status</t>
  </si>
  <si>
    <t xml:space="preserve">What This Means</t>
  </si>
  <si>
    <t xml:space="preserve">Fixed total budget for the project</t>
  </si>
  <si>
    <t xml:space="preserve">Reporting Month</t>
  </si>
  <si>
    <t xml:space="preserve">Current month of project</t>
  </si>
  <si>
    <t xml:space="preserve">Current PV (this month)</t>
  </si>
  <si>
    <t xml:space="preserve">What you planned to have spent by now</t>
  </si>
  <si>
    <t xml:space="preserve">Current EV (this month)</t>
  </si>
  <si>
    <t xml:space="preserve">Value of work actually completed</t>
  </si>
  <si>
    <t xml:space="preserve">Current AC (this month)</t>
  </si>
  <si>
    <t xml:space="preserve">What you actually spent</t>
  </si>
  <si>
    <t xml:space="preserve">Cost Variance (CV)</t>
  </si>
  <si>
    <t xml:space="preserve">Positive = under budget</t>
  </si>
  <si>
    <t xml:space="preserve">Schedule Variance (SV)</t>
  </si>
  <si>
    <t xml:space="preserve">Positive = ahead of schedule</t>
  </si>
  <si>
    <t xml:space="preserve">Above 1.0 = efficient spend</t>
  </si>
  <si>
    <t xml:space="preserve">Above 1.0 = ahead of schedule</t>
  </si>
  <si>
    <t xml:space="preserve">EAC — Forecast Final Cost</t>
  </si>
  <si>
    <t xml:space="preserve">Predicted total cost at current CPI</t>
  </si>
  <si>
    <t xml:space="preserve">ETC — Cost to Complete</t>
  </si>
  <si>
    <t xml:space="preserve">How much more you need to spend</t>
  </si>
  <si>
    <t xml:space="preserve">Positive = will finish under budget</t>
  </si>
  <si>
    <t xml:space="preserve">BUSINESS CASE FINANCIAL MODEL — NPV, IRR, ROI and Payback Period</t>
  </si>
  <si>
    <t xml:space="preserve">KEY ASSUMPTIONS (change these — everything updates automatically)</t>
  </si>
  <si>
    <t xml:space="preserve">Assumption</t>
  </si>
  <si>
    <t xml:space="preserve">Notes</t>
  </si>
  <si>
    <t xml:space="preserve">Discount Rate (WACC / hurdle rate)</t>
  </si>
  <si>
    <t xml:space="preserve">The minimum return your organisation expects. Change this to your company's rate.</t>
  </si>
  <si>
    <t xml:space="preserve">Project Duration (years)</t>
  </si>
  <si>
    <t xml:space="preserve">How many years you are modelling including build and benefit years</t>
  </si>
  <si>
    <t xml:space="preserve">Build Phase (years)</t>
  </si>
  <si>
    <t xml:space="preserve">How long it takes to build before benefits start flowing</t>
  </si>
  <si>
    <t xml:space="preserve">Annual Benefit Growth Rate</t>
  </si>
  <si>
    <t xml:space="preserve">How much benefits grow each year after year 1</t>
  </si>
  <si>
    <t xml:space="preserve">Annual Cost Inflation Rate</t>
  </si>
  <si>
    <t xml:space="preserve">How much ongoing costs increase each year</t>
  </si>
  <si>
    <t xml:space="preserve">INVESTMENT COSTS AND BENEFITS — Enter your numbers (£)</t>
  </si>
  <si>
    <t xml:space="preserve">Item</t>
  </si>
  <si>
    <t xml:space="preserve">Year 0
(Build)</t>
  </si>
  <si>
    <t xml:space="preserve">Year 1</t>
  </si>
  <si>
    <t xml:space="preserve">Year 2</t>
  </si>
  <si>
    <t xml:space="preserve">Year 3</t>
  </si>
  <si>
    <t xml:space="preserve">Year 4</t>
  </si>
  <si>
    <t xml:space="preserve">Year 5</t>
  </si>
  <si>
    <t xml:space="preserve">COSTS</t>
  </si>
  <si>
    <t xml:space="preserve">Software Development (CapEx)</t>
  </si>
  <si>
    <t xml:space="preserve">Infrastructure Setup (CapEx)</t>
  </si>
  <si>
    <t xml:space="preserve">Internal Staff Time (OpEx)</t>
  </si>
  <si>
    <t xml:space="preserve">Ongoing Cloud Hosting (OpEx)</t>
  </si>
  <si>
    <t xml:space="preserve">Support and Maintenance (OpEx)</t>
  </si>
  <si>
    <t xml:space="preserve">Licence Fees (OpEx)</t>
  </si>
  <si>
    <t xml:space="preserve">TOTAL COSTS</t>
  </si>
  <si>
    <t xml:space="preserve">BENEFITS</t>
  </si>
  <si>
    <t xml:space="preserve">Revenue increase (new digital sales channel)</t>
  </si>
  <si>
    <t xml:space="preserve">Cost savings — manual process elimination</t>
  </si>
  <si>
    <t xml:space="preserve">Cost savings — reduced call centre volume</t>
  </si>
  <si>
    <t xml:space="preserve">Productivity gain — staff time saved</t>
  </si>
  <si>
    <t xml:space="preserve">Risk reduction (compliance cost avoidance)</t>
  </si>
  <si>
    <t xml:space="preserve">TOTAL BENEFITS</t>
  </si>
  <si>
    <t xml:space="preserve">NET CASH FLOW (Benefits minus Costs)</t>
  </si>
  <si>
    <t xml:space="preserve">Cumulative Cash Flow</t>
  </si>
  <si>
    <t xml:space="preserve">Discount Factor (at C4)</t>
  </si>
  <si>
    <t xml:space="preserve">Present Value of Cash Flow</t>
  </si>
  <si>
    <t xml:space="preserve">KEY FINANCIAL METRICS — DECISION MAKING INDICATORS</t>
  </si>
  <si>
    <t xml:space="preserve">Decision Rule</t>
  </si>
  <si>
    <t xml:space="preserve">Interpretation</t>
  </si>
  <si>
    <t xml:space="preserve">NPV — Net Present Value</t>
  </si>
  <si>
    <t xml:space="preserve">Positive NPV = invest. Negative = reject.</t>
  </si>
  <si>
    <t xml:space="preserve">Sum of all future cash flows discounted to today's money. The most rigorous financial measure.</t>
  </si>
  <si>
    <t xml:space="preserve">Total Investment (undiscounted)</t>
  </si>
  <si>
    <t xml:space="preserve">Lower = better for same return</t>
  </si>
  <si>
    <t xml:space="preserve">Total cash out regardless of timing</t>
  </si>
  <si>
    <t xml:space="preserve">Total Benefits (undiscounted)</t>
  </si>
  <si>
    <t xml:space="preserve">Higher = better</t>
  </si>
  <si>
    <t xml:space="preserve">Total cash in regardless of timing</t>
  </si>
  <si>
    <t xml:space="preserve">ROI — Return on Investment</t>
  </si>
  <si>
    <t xml:space="preserve">Positive ROI = worthwhile</t>
  </si>
  <si>
    <t xml:space="preserve">Simple measure — does not account for time value of money</t>
  </si>
  <si>
    <t xml:space="preserve">IRR — Internal Rate of Return</t>
  </si>
  <si>
    <t xml:space="preserve">Must exceed hurdle rate (C4)</t>
  </si>
  <si>
    <t xml:space="preserve">The discount rate at which NPV = zero. Higher = more attractive investment.</t>
  </si>
  <si>
    <t xml:space="preserve">Payback Period</t>
  </si>
  <si>
    <t xml:space="preserve">Shorter = less risk</t>
  </si>
  <si>
    <t xml:space="preserve">How many years until cumulative benefits exceed costs. Simple but ignores time value.</t>
  </si>
  <si>
    <t xml:space="preserve">Benefit Cost Ratio</t>
  </si>
  <si>
    <t xml:space="preserve">Above 1.0x = viable</t>
  </si>
  <si>
    <t xml:space="preserve">For every £1 spent, how many £ of benefit returned. Above 1.5x is typically strong.</t>
  </si>
  <si>
    <t xml:space="preserve">MONTHLY PROJECT FINANCE REPORT</t>
  </si>
  <si>
    <t xml:space="preserve">REPORT DETAILS</t>
  </si>
  <si>
    <t xml:space="preserve">Reporting Period</t>
  </si>
  <si>
    <t xml:space="preserve">October 2025</t>
  </si>
  <si>
    <t xml:space="preserve">Budget Holder</t>
  </si>
  <si>
    <t xml:space="preserve">Report Prepared By</t>
  </si>
  <si>
    <t xml:space="preserve">Report Date</t>
  </si>
  <si>
    <t xml:space="preserve">31/10/2025</t>
  </si>
  <si>
    <t xml:space="preserve">OVERALL STATUS</t>
  </si>
  <si>
    <t xml:space="preserve">Area</t>
  </si>
  <si>
    <t xml:space="preserve">RAG Status</t>
  </si>
  <si>
    <t xml:space="preserve">Commentary</t>
  </si>
  <si>
    <t xml:space="preserve">Overall Financial Status</t>
  </si>
  <si>
    <t xml:space="preserve">AMBER</t>
  </si>
  <si>
    <t xml:space="preserve">Overspending in development. Contingency being assessed.</t>
  </si>
  <si>
    <t xml:space="preserve">Budget Status</t>
  </si>
  <si>
    <t xml:space="preserve">Running 7% over plan due to additional contractor days</t>
  </si>
  <si>
    <t xml:space="preserve">Forecast Status</t>
  </si>
  <si>
    <t xml:space="preserve">RED</t>
  </si>
  <si>
    <t xml:space="preserve">EAC exceeds baseline. Change request being raised.</t>
  </si>
  <si>
    <t xml:space="preserve">Schedule Status</t>
  </si>
  <si>
    <t xml:space="preserve">2 weeks behind plan. Additional sprint added.</t>
  </si>
  <si>
    <t xml:space="preserve">FINANCIAL PERFORMANCE — PERIOD AND CUMULATIVE</t>
  </si>
  <si>
    <t xml:space="preserve">Cost Category</t>
  </si>
  <si>
    <t xml:space="preserve">Full Year Budget (£)</t>
  </si>
  <si>
    <t xml:space="preserve">YTD Budget (£)</t>
  </si>
  <si>
    <t xml:space="preserve">YTD Actuals (£)</t>
  </si>
  <si>
    <t xml:space="preserve">Variance (£)</t>
  </si>
  <si>
    <t xml:space="preserve">Variance Commentary</t>
  </si>
  <si>
    <t xml:space="preserve">Software Development</t>
  </si>
  <si>
    <t xml:space="preserve">Additional sprint required due to scope change in auth module</t>
  </si>
  <si>
    <t xml:space="preserve">UX and Design</t>
  </si>
  <si>
    <t xml:space="preserve">Completed under budget — designer worked efficiently</t>
  </si>
  <si>
    <t xml:space="preserve">Infrastructure</t>
  </si>
  <si>
    <t xml:space="preserve">Minor overrun — additional load balancer required</t>
  </si>
  <si>
    <t xml:space="preserve">QA and Testing</t>
  </si>
  <si>
    <t xml:space="preserve">On track — automated test suite reducing manual effort</t>
  </si>
  <si>
    <t xml:space="preserve">Internal Staff (allocated)</t>
  </si>
  <si>
    <t xml:space="preserve">On plan — FTE allocation as agreed</t>
  </si>
  <si>
    <t xml:space="preserve">Contractors</t>
  </si>
  <si>
    <t xml:space="preserve">Over — 2 extra contractor days per sprint to address tech debt</t>
  </si>
  <si>
    <t xml:space="preserve">SaaS Licences</t>
  </si>
  <si>
    <t xml:space="preserve">On plan</t>
  </si>
  <si>
    <t xml:space="preserve">Cloud Hosting</t>
  </si>
  <si>
    <t xml:space="preserve">Slightly under — optimised instance sizing</t>
  </si>
  <si>
    <t xml:space="preserve">Training</t>
  </si>
  <si>
    <t xml:space="preserve">Under YTD — training deferred to Q3</t>
  </si>
  <si>
    <t xml:space="preserve">Under — remote working reduced travel</t>
  </si>
  <si>
    <t xml:space="preserve">PMO Overhead</t>
  </si>
  <si>
    <t xml:space="preserve">Contingency Used</t>
  </si>
  <si>
    <t xml:space="preserve">5k drawn against contingency for auth module rework</t>
  </si>
  <si>
    <t xml:space="preserve">TOTAL</t>
  </si>
  <si>
    <t xml:space="preserve">FORECAST TO COMPLETION</t>
  </si>
  <si>
    <t xml:space="preserve">Approved Budget (Baseline)</t>
  </si>
  <si>
    <t xml:space="preserve">The original signed-off budget</t>
  </si>
  <si>
    <t xml:space="preserve">Forecast Cost at Completion (EAC)</t>
  </si>
  <si>
    <t xml:space="preserve">Best estimate of final total cost — update this each month</t>
  </si>
  <si>
    <t xml:space="preserve">Forecast Variance (EAC minus Budget)</t>
  </si>
  <si>
    <t xml:space="preserve">Positive = over budget. Negative = saving.</t>
  </si>
  <si>
    <t xml:space="preserve">Remaining Budget to Spend</t>
  </si>
  <si>
    <t xml:space="preserve">Approved budget less what has been spent</t>
  </si>
  <si>
    <t xml:space="preserve">Remaining Forecast to Spend (ETC)</t>
  </si>
  <si>
    <t xml:space="preserve">EAC less what has been spent — how much more needed</t>
  </si>
  <si>
    <t xml:space="preserve">ACTIONS AND DECISIONS REQUIRED</t>
  </si>
  <si>
    <t xml:space="preserve">Action</t>
  </si>
  <si>
    <t xml:space="preserve">Owner</t>
  </si>
  <si>
    <t xml:space="preserve">Due Date</t>
  </si>
  <si>
    <t xml:space="preserve">Raise Change Request for auth module overspend</t>
  </si>
  <si>
    <t xml:space="preserve">PM</t>
  </si>
  <si>
    <t xml:space="preserve">15/11/2025</t>
  </si>
  <si>
    <t xml:space="preserve">In Progress</t>
  </si>
  <si>
    <t xml:space="preserve">Draft CR being reviewed by sponsor</t>
  </si>
  <si>
    <t xml:space="preserve">Review contractor utilisation — reduce days if possible</t>
  </si>
  <si>
    <t xml:space="preserve">PM / Delivery Lead</t>
  </si>
  <si>
    <t xml:space="preserve">01/11/2025</t>
  </si>
  <si>
    <t xml:space="preserve">Open</t>
  </si>
  <si>
    <t xml:space="preserve">Assess if velocity target can be met with fewer contractor days</t>
  </si>
  <si>
    <t xml:space="preserve">Approve drawdown of contingency reserve</t>
  </si>
  <si>
    <t xml:space="preserve">Sponsor</t>
  </si>
  <si>
    <t xml:space="preserve">10/11/2025</t>
  </si>
  <si>
    <t xml:space="preserve">£15k additional contingency required for remainder of project</t>
  </si>
  <si>
    <t xml:space="preserve">Reforecast full year spend</t>
  </si>
  <si>
    <t xml:space="preserve">PM / Finance BP</t>
  </si>
  <si>
    <t xml:space="preserve">30/11/2025</t>
  </si>
  <si>
    <t xml:space="preserve">Full reforecast aligned to change request outcome</t>
  </si>
  <si>
    <t xml:space="preserve">CONTINGENCY RESERVE CALCULATOR — Expected Monetary Value (EMV)</t>
  </si>
  <si>
    <t xml:space="preserve">WHAT IS EMV AND WHY DO YOU NEED IT?</t>
  </si>
  <si>
    <t xml:space="preserve">EMV = Probability x Impact. It is the statistically expected financial impact of a risk.
WHY THIS MATTERS: When you go to your sponsor and ask for contingency, saying "I want 10% just in case" will not impress Finance. But showing a risk-by-risk EMV analysis that totals to a specific number — with probability and impact for each risk — is credible and defensible.
HOW TO USE THIS SHEET: List every identified risk. Estimate the probability (0-100%) of it happening and the financial impact if it does. The EMV is calculated automatically. The sum of all EMVs is your recommended contingency reserve.
KEY CONCEPT: You are NOT saying every risk will happen. You are saying that across all your risks, statistically the expected financial exposure is £X. Some risks will materialise, many will not. The reserve covers the aggregate expected exposure.</t>
  </si>
  <si>
    <t xml:space="preserve">RISK REGISTER WITH EMV — Add your project risks below</t>
  </si>
  <si>
    <t xml:space="preserve">Risk Description</t>
  </si>
  <si>
    <t xml:space="preserve">Category</t>
  </si>
  <si>
    <t xml:space="preserve">Probability
(%)</t>
  </si>
  <si>
    <t xml:space="preserve">Financial Impact
if it Occurs (£)</t>
  </si>
  <si>
    <t xml:space="preserve">EMV (£)</t>
  </si>
  <si>
    <t xml:space="preserve">Mitigation / Notes</t>
  </si>
  <si>
    <t xml:space="preserve">Key developer leaves mid-project</t>
  </si>
  <si>
    <t xml:space="preserve">Resource</t>
  </si>
  <si>
    <t xml:space="preserve">Negotiate notice period. Identify backup resource. Knowledge transfer sessions planned.</t>
  </si>
  <si>
    <t xml:space="preserve">Third-party API integration more complex than estimated</t>
  </si>
  <si>
    <t xml:space="preserve">Technical</t>
  </si>
  <si>
    <t xml:space="preserve">Spike planned in sprint 3. Fallback to manual integration if needed.</t>
  </si>
  <si>
    <t xml:space="preserve">Scope creep from stakeholders</t>
  </si>
  <si>
    <t xml:space="preserve">Scope</t>
  </si>
  <si>
    <t xml:space="preserve">Change control process established. Backlog grooming weekly.</t>
  </si>
  <si>
    <t xml:space="preserve">Infrastructure costs exceed estimate (cloud)</t>
  </si>
  <si>
    <t xml:space="preserve">Financial</t>
  </si>
  <si>
    <t xml:space="preserve">Cost alerts set in AWS. Monthly cloud spend review with architect.</t>
  </si>
  <si>
    <t xml:space="preserve">Security vulnerabilities found in pen test</t>
  </si>
  <si>
    <t xml:space="preserve">Security review in design phase. OWASP checklist applied throughout.</t>
  </si>
  <si>
    <t xml:space="preserve">Business sponsor changes mid-project</t>
  </si>
  <si>
    <t xml:space="preserve">Stakeholder</t>
  </si>
  <si>
    <t xml:space="preserve">Governance documented. Decision log maintained for handover.</t>
  </si>
  <si>
    <t xml:space="preserve">Data quality issues in migration</t>
  </si>
  <si>
    <t xml:space="preserve">Data profiling exercise planned before migration sprint.</t>
  </si>
  <si>
    <t xml:space="preserve">Regulatory change affects requirements</t>
  </si>
  <si>
    <t xml:space="preserve">Compliance</t>
  </si>
  <si>
    <t xml:space="preserve">Legal team engaged. Compliance review checkpoint at M4.</t>
  </si>
  <si>
    <t xml:space="preserve">Performance does not meet SLA under load</t>
  </si>
  <si>
    <t xml:space="preserve">Load testing included in QA plan. Performance benchmarks agreed.</t>
  </si>
  <si>
    <t xml:space="preserve">Supplier delays on licence procurement</t>
  </si>
  <si>
    <t xml:space="preserve">Commercial</t>
  </si>
  <si>
    <t xml:space="preserve">Order placed 8 weeks early. Fallback open-source option identified.</t>
  </si>
  <si>
    <t xml:space="preserve">User adoption lower than expected</t>
  </si>
  <si>
    <t xml:space="preserve">Benefits</t>
  </si>
  <si>
    <t xml:space="preserve">Change management plan in place. Champions identified in each business unit.</t>
  </si>
  <si>
    <t xml:space="preserve">Add your own risk here</t>
  </si>
  <si>
    <t xml:space="preserve">TOTAL EMV — Recommended Contingency Reserve</t>
  </si>
  <si>
    <t xml:space="preserve">RESERVE SUMMARY AND RECOMMENDATION</t>
  </si>
  <si>
    <t xml:space="preserve">Total Project Budget (from Budget Planner)</t>
  </si>
  <si>
    <t xml:space="preserve">Enter your total project budget here</t>
  </si>
  <si>
    <t xml:space="preserve">EMV-based Contingency Reserve</t>
  </si>
  <si>
    <t xml:space="preserve">Calculated automatically from your risk register above</t>
  </si>
  <si>
    <t xml:space="preserve">Contingency as % of Budget</t>
  </si>
  <si>
    <t xml:space="preserve">Typically between 5% and 15% for software projects</t>
  </si>
  <si>
    <t xml:space="preserve">Recommended Management Reserve (3-7% of budget)</t>
  </si>
  <si>
    <t xml:space="preserve">Sponsor-held for unknown unknowns — adjust % as appropriate</t>
  </si>
  <si>
    <t xml:space="preserve">TOTAL RECOMMENDED RESERVE</t>
  </si>
  <si>
    <t xml:space="preserve">Use this figure in your Budget Planner reserves section</t>
  </si>
</sst>
</file>

<file path=xl/styles.xml><?xml version="1.0" encoding="utf-8"?>
<styleSheet xmlns="http://schemas.openxmlformats.org/spreadsheetml/2006/main">
  <numFmts count="9">
    <numFmt numFmtId="164" formatCode="General"/>
    <numFmt numFmtId="165" formatCode="\£#,##0;&quot;(£&quot;#,##0\);\-"/>
    <numFmt numFmtId="166" formatCode="0.0%;\(0.0%\);\-"/>
    <numFmt numFmtId="167" formatCode="0.0%"/>
    <numFmt numFmtId="168" formatCode="#,##0"/>
    <numFmt numFmtId="169" formatCode="0.00"/>
    <numFmt numFmtId="170" formatCode="0.0000"/>
    <numFmt numFmtId="171" formatCode="0.0&quot; years&quot;"/>
    <numFmt numFmtId="172" formatCode="0.00\x"/>
  </numFmts>
  <fonts count="25">
    <font>
      <sz val="11"/>
      <color theme="1"/>
      <name val="Calibri"/>
      <family val="2"/>
      <charset val="1"/>
    </font>
    <font>
      <sz val="10"/>
      <name val="Arial"/>
      <family val="0"/>
    </font>
    <font>
      <sz val="10"/>
      <name val="Arial"/>
      <family val="0"/>
    </font>
    <font>
      <sz val="10"/>
      <name val="Arial"/>
      <family val="0"/>
    </font>
    <font>
      <b val="true"/>
      <sz val="16"/>
      <color rgb="FFFFFFFF"/>
      <name val="Arial"/>
      <family val="0"/>
      <charset val="1"/>
    </font>
    <font>
      <i val="true"/>
      <sz val="11"/>
      <color rgb="FF595959"/>
      <name val="Arial"/>
      <family val="0"/>
      <charset val="1"/>
    </font>
    <font>
      <b val="true"/>
      <sz val="11"/>
      <color rgb="FF1F3864"/>
      <name val="Arial"/>
      <family val="0"/>
      <charset val="1"/>
    </font>
    <font>
      <sz val="10"/>
      <color rgb="FF0000FF"/>
      <name val="Arial"/>
      <family val="0"/>
      <charset val="1"/>
    </font>
    <font>
      <sz val="10"/>
      <name val="Arial"/>
      <family val="0"/>
      <charset val="1"/>
    </font>
    <font>
      <sz val="10"/>
      <color rgb="FF000000"/>
      <name val="Arial"/>
      <family val="0"/>
      <charset val="1"/>
    </font>
    <font>
      <b val="true"/>
      <sz val="10"/>
      <color rgb="FFFFFFFF"/>
      <name val="Arial"/>
      <family val="0"/>
      <charset val="1"/>
    </font>
    <font>
      <b val="true"/>
      <sz val="10"/>
      <color rgb="FF000000"/>
      <name val="Arial"/>
      <family val="0"/>
      <charset val="1"/>
    </font>
    <font>
      <b val="true"/>
      <sz val="13"/>
      <color rgb="FFFFFFFF"/>
      <name val="Arial"/>
      <family val="0"/>
      <charset val="1"/>
    </font>
    <font>
      <b val="true"/>
      <sz val="11"/>
      <color rgb="FFFFFFFF"/>
      <name val="Arial"/>
      <family val="0"/>
      <charset val="1"/>
    </font>
    <font>
      <b val="true"/>
      <sz val="10"/>
      <name val="Arial"/>
      <family val="0"/>
      <charset val="1"/>
    </font>
    <font>
      <i val="true"/>
      <sz val="9"/>
      <color rgb="FF595959"/>
      <name val="Arial"/>
      <family val="0"/>
      <charset val="1"/>
    </font>
    <font>
      <sz val="9"/>
      <name val="Arial"/>
      <family val="0"/>
      <charset val="1"/>
    </font>
    <font>
      <i val="true"/>
      <sz val="9"/>
      <name val="Arial"/>
      <family val="0"/>
      <charset val="1"/>
    </font>
    <font>
      <b val="true"/>
      <sz val="11"/>
      <name val="Arial"/>
      <family val="0"/>
      <charset val="1"/>
    </font>
    <font>
      <b val="true"/>
      <sz val="14"/>
      <color rgb="FFFFFFFF"/>
      <name val="Arial"/>
      <family val="0"/>
      <charset val="1"/>
    </font>
    <font>
      <b val="true"/>
      <sz val="9"/>
      <name val="Arial"/>
      <family val="0"/>
      <charset val="1"/>
    </font>
    <font>
      <i val="true"/>
      <sz val="10"/>
      <name val="Arial"/>
      <family val="0"/>
      <charset val="1"/>
    </font>
    <font>
      <i val="true"/>
      <sz val="9"/>
      <color rgb="FF000000"/>
      <name val="Arial"/>
      <family val="0"/>
      <charset val="1"/>
    </font>
    <font>
      <b val="true"/>
      <sz val="12"/>
      <color rgb="FFFFFFFF"/>
      <name val="Arial"/>
      <family val="0"/>
      <charset val="1"/>
    </font>
    <font>
      <i val="true"/>
      <sz val="9"/>
      <color rgb="FFFFFFFF"/>
      <name val="Arial"/>
      <family val="0"/>
      <charset val="1"/>
    </font>
  </fonts>
  <fills count="14">
    <fill>
      <patternFill patternType="none"/>
    </fill>
    <fill>
      <patternFill patternType="gray125"/>
    </fill>
    <fill>
      <patternFill patternType="solid">
        <fgColor rgb="FF1F3864"/>
        <bgColor rgb="FF333333"/>
      </patternFill>
    </fill>
    <fill>
      <patternFill patternType="solid">
        <fgColor rgb="FFDEEAF1"/>
        <bgColor rgb="FFE2EFDA"/>
      </patternFill>
    </fill>
    <fill>
      <patternFill patternType="solid">
        <fgColor rgb="FFFFFFFF"/>
        <bgColor rgb="FFF2F2F2"/>
      </patternFill>
    </fill>
    <fill>
      <patternFill patternType="solid">
        <fgColor rgb="FFBDD7EE"/>
        <bgColor rgb="FF99CCFF"/>
      </patternFill>
    </fill>
    <fill>
      <patternFill patternType="solid">
        <fgColor rgb="FFE2EFDA"/>
        <bgColor rgb="FFDEEAF1"/>
      </patternFill>
    </fill>
    <fill>
      <patternFill patternType="solid">
        <fgColor rgb="FFFCE4D6"/>
        <bgColor rgb="FFFFF2CC"/>
      </patternFill>
    </fill>
    <fill>
      <patternFill patternType="solid">
        <fgColor rgb="FFF2F2F2"/>
        <bgColor rgb="FFE2EFDA"/>
      </patternFill>
    </fill>
    <fill>
      <patternFill patternType="solid">
        <fgColor rgb="FF2E5FA3"/>
        <bgColor rgb="FF3366FF"/>
      </patternFill>
    </fill>
    <fill>
      <patternFill patternType="solid">
        <fgColor rgb="FFFFF2CC"/>
        <bgColor rgb="FFFCE4D6"/>
      </patternFill>
    </fill>
    <fill>
      <patternFill patternType="solid">
        <fgColor rgb="FF00B050"/>
        <bgColor rgb="FF008080"/>
      </patternFill>
    </fill>
    <fill>
      <patternFill patternType="solid">
        <fgColor rgb="FFFFC000"/>
        <bgColor rgb="FFFF9900"/>
      </patternFill>
    </fill>
    <fill>
      <patternFill patternType="solid">
        <fgColor rgb="FFFF0000"/>
        <bgColor rgb="FF993300"/>
      </patternFill>
    </fill>
  </fills>
  <borders count="2">
    <border diagonalUp="false" diagonalDown="false">
      <left/>
      <right/>
      <top/>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0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left" vertical="center" textRotation="0" wrapText="false" indent="1" shrinkToFit="false"/>
      <protection locked="true" hidden="false"/>
    </xf>
    <xf numFmtId="164" fontId="5" fillId="3" borderId="0" xfId="0" applyFont="true" applyBorder="true" applyAlignment="true" applyProtection="false">
      <alignment horizontal="left" vertical="center" textRotation="0" wrapText="false" indent="1"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8" fillId="0" borderId="0" xfId="0" applyFont="true" applyBorder="false" applyAlignment="true" applyProtection="false">
      <alignment horizontal="left" vertical="center" textRotation="0" wrapText="true" indent="0" shrinkToFit="false"/>
      <protection locked="true" hidden="false"/>
    </xf>
    <xf numFmtId="164" fontId="9" fillId="4" borderId="1" xfId="0" applyFont="true" applyBorder="true" applyAlignment="true" applyProtection="false">
      <alignment horizontal="left" vertical="center" textRotation="0" wrapText="true" indent="0" shrinkToFit="false"/>
      <protection locked="true" hidden="false"/>
    </xf>
    <xf numFmtId="164" fontId="9" fillId="5" borderId="1" xfId="0" applyFont="true" applyBorder="true" applyAlignment="true" applyProtection="false">
      <alignment horizontal="left" vertical="center" textRotation="0" wrapText="true" indent="0" shrinkToFit="false"/>
      <protection locked="true" hidden="false"/>
    </xf>
    <xf numFmtId="164" fontId="9" fillId="6" borderId="1" xfId="0" applyFont="true" applyBorder="true" applyAlignment="true" applyProtection="false">
      <alignment horizontal="left" vertical="center" textRotation="0" wrapText="true" indent="0" shrinkToFit="false"/>
      <protection locked="true" hidden="false"/>
    </xf>
    <xf numFmtId="164" fontId="9" fillId="7" borderId="1" xfId="0" applyFont="true" applyBorder="true" applyAlignment="true" applyProtection="false">
      <alignment horizontal="left" vertical="center" textRotation="0" wrapText="true" indent="0" shrinkToFit="false"/>
      <protection locked="true" hidden="false"/>
    </xf>
    <xf numFmtId="164" fontId="9" fillId="8" borderId="1" xfId="0" applyFont="true" applyBorder="true" applyAlignment="true" applyProtection="false">
      <alignment horizontal="left" vertical="center" textRotation="0" wrapText="true" indent="0" shrinkToFit="false"/>
      <protection locked="true" hidden="false"/>
    </xf>
    <xf numFmtId="164" fontId="10" fillId="9" borderId="1" xfId="0" applyFont="true" applyBorder="true" applyAlignment="true" applyProtection="false">
      <alignment horizontal="center" vertical="center" textRotation="0" wrapText="true" indent="0" shrinkToFit="false"/>
      <protection locked="true" hidden="false"/>
    </xf>
    <xf numFmtId="164" fontId="11" fillId="8" borderId="1" xfId="0" applyFont="true" applyBorder="true" applyAlignment="true" applyProtection="false">
      <alignment horizontal="left" vertical="center" textRotation="0" wrapText="false" indent="0" shrinkToFit="false"/>
      <protection locked="true" hidden="false"/>
    </xf>
    <xf numFmtId="164" fontId="12" fillId="2" borderId="1" xfId="0" applyFont="true" applyBorder="true" applyAlignment="true" applyProtection="false">
      <alignment horizontal="center" vertical="center" textRotation="0" wrapText="true" indent="0" shrinkToFit="false"/>
      <protection locked="true" hidden="false"/>
    </xf>
    <xf numFmtId="164" fontId="13" fillId="2" borderId="1" xfId="0" applyFont="true" applyBorder="true" applyAlignment="true" applyProtection="false">
      <alignment horizontal="center" vertical="center" textRotation="0" wrapText="true" indent="0" shrinkToFit="false"/>
      <protection locked="true" hidden="false"/>
    </xf>
    <xf numFmtId="164" fontId="9" fillId="8" borderId="1" xfId="0" applyFont="true" applyBorder="true" applyAlignment="true" applyProtection="false">
      <alignment horizontal="left" vertical="center" textRotation="0" wrapText="false" indent="1" shrinkToFit="false"/>
      <protection locked="true" hidden="false"/>
    </xf>
    <xf numFmtId="164" fontId="9" fillId="6" borderId="1" xfId="0" applyFont="true" applyBorder="true" applyAlignment="true" applyProtection="false">
      <alignment horizontal="center" vertical="center" textRotation="0" wrapText="true" indent="0" shrinkToFit="false"/>
      <protection locked="true" hidden="false"/>
    </xf>
    <xf numFmtId="165" fontId="7" fillId="3" borderId="1" xfId="0" applyFont="true" applyBorder="true" applyAlignment="true" applyProtection="false">
      <alignment horizontal="right" vertical="center" textRotation="0" wrapText="false" indent="0" shrinkToFit="false"/>
      <protection locked="true" hidden="false"/>
    </xf>
    <xf numFmtId="165" fontId="9" fillId="4" borderId="1" xfId="0" applyFont="true" applyBorder="true" applyAlignment="true" applyProtection="false">
      <alignment horizontal="right" vertical="center" textRotation="0" wrapText="false" indent="0" shrinkToFit="false"/>
      <protection locked="true" hidden="false"/>
    </xf>
    <xf numFmtId="166" fontId="9" fillId="4" borderId="1" xfId="0" applyFont="true" applyBorder="true" applyAlignment="true" applyProtection="false">
      <alignment horizontal="right" vertical="center" textRotation="0" wrapText="false" indent="0" shrinkToFit="false"/>
      <protection locked="true" hidden="false"/>
    </xf>
    <xf numFmtId="164" fontId="11" fillId="5" borderId="1" xfId="0" applyFont="true" applyBorder="true" applyAlignment="true" applyProtection="false">
      <alignment horizontal="left" vertical="center" textRotation="0" wrapText="false" indent="0" shrinkToFit="false"/>
      <protection locked="true" hidden="false"/>
    </xf>
    <xf numFmtId="165" fontId="11" fillId="5" borderId="1" xfId="0" applyFont="true" applyBorder="true" applyAlignment="true" applyProtection="false">
      <alignment horizontal="right" vertical="center" textRotation="0" wrapText="false" indent="0" shrinkToFit="false"/>
      <protection locked="true" hidden="false"/>
    </xf>
    <xf numFmtId="164" fontId="9" fillId="10" borderId="1" xfId="0" applyFont="true" applyBorder="true" applyAlignment="true" applyProtection="false">
      <alignment horizontal="center" vertical="center" textRotation="0" wrapText="true" indent="0" shrinkToFit="false"/>
      <protection locked="true" hidden="false"/>
    </xf>
    <xf numFmtId="164" fontId="11" fillId="10" borderId="1" xfId="0" applyFont="true" applyBorder="true" applyAlignment="true" applyProtection="false">
      <alignment horizontal="left" vertical="center" textRotation="0" wrapText="false" indent="0" shrinkToFit="false"/>
      <protection locked="true" hidden="false"/>
    </xf>
    <xf numFmtId="164" fontId="9" fillId="10" borderId="1" xfId="0" applyFont="true" applyBorder="true" applyAlignment="true" applyProtection="false">
      <alignment horizontal="left" vertical="center" textRotation="0" wrapText="true" indent="0" shrinkToFit="false"/>
      <protection locked="true" hidden="false"/>
    </xf>
    <xf numFmtId="165" fontId="14" fillId="10" borderId="1" xfId="0" applyFont="true" applyBorder="true" applyAlignment="true" applyProtection="false">
      <alignment horizontal="right" vertical="center" textRotation="0" wrapText="false" indent="0" shrinkToFit="false"/>
      <protection locked="true" hidden="false"/>
    </xf>
    <xf numFmtId="164" fontId="9" fillId="5" borderId="1" xfId="0" applyFont="true" applyBorder="true" applyAlignment="true" applyProtection="false">
      <alignment horizontal="center" vertical="center" textRotation="0" wrapText="true" indent="0" shrinkToFit="false"/>
      <protection locked="true" hidden="false"/>
    </xf>
    <xf numFmtId="164" fontId="15" fillId="8" borderId="0" xfId="0" applyFont="true" applyBorder="true" applyAlignment="true" applyProtection="false">
      <alignment horizontal="left" vertical="center" textRotation="0" wrapText="true" indent="0" shrinkToFit="false"/>
      <protection locked="true" hidden="false"/>
    </xf>
    <xf numFmtId="165" fontId="13" fillId="2" borderId="1" xfId="0" applyFont="true" applyBorder="true" applyAlignment="true" applyProtection="false">
      <alignment horizontal="right" vertical="center" textRotation="0" wrapText="false" indent="0" shrinkToFit="false"/>
      <protection locked="true" hidden="false"/>
    </xf>
    <xf numFmtId="165" fontId="9" fillId="8" borderId="1" xfId="0" applyFont="true" applyBorder="true" applyAlignment="true" applyProtection="false">
      <alignment horizontal="right" vertical="center" textRotation="0" wrapText="false" indent="0" shrinkToFit="false"/>
      <protection locked="true" hidden="false"/>
    </xf>
    <xf numFmtId="167" fontId="9" fillId="8" borderId="1" xfId="0" applyFont="true" applyBorder="true" applyAlignment="true" applyProtection="false">
      <alignment horizontal="right" vertical="center" textRotation="0" wrapText="false" indent="0" shrinkToFit="false"/>
      <protection locked="true" hidden="false"/>
    </xf>
    <xf numFmtId="164" fontId="10" fillId="2" borderId="1" xfId="0" applyFont="true" applyBorder="true" applyAlignment="true" applyProtection="false">
      <alignment horizontal="left" vertical="center" textRotation="0" wrapText="true" indent="0" shrinkToFit="false"/>
      <protection locked="true" hidden="false"/>
    </xf>
    <xf numFmtId="165" fontId="10" fillId="2" borderId="1" xfId="0" applyFont="true" applyBorder="true" applyAlignment="true" applyProtection="false">
      <alignment horizontal="right" vertical="center" textRotation="0" wrapText="false" indent="0" shrinkToFit="false"/>
      <protection locked="true" hidden="false"/>
    </xf>
    <xf numFmtId="167" fontId="10" fillId="2" borderId="1" xfId="0" applyFont="true" applyBorder="true" applyAlignment="true" applyProtection="false">
      <alignment horizontal="right" vertical="center" textRotation="0" wrapText="false" indent="0" shrinkToFit="false"/>
      <protection locked="true" hidden="false"/>
    </xf>
    <xf numFmtId="164" fontId="16" fillId="6" borderId="1" xfId="0" applyFont="true" applyBorder="true" applyAlignment="true" applyProtection="false">
      <alignment horizontal="left" vertical="top" textRotation="0" wrapText="true" indent="0" shrinkToFit="false"/>
      <protection locked="true" hidden="false"/>
    </xf>
    <xf numFmtId="164" fontId="16" fillId="10" borderId="1" xfId="0" applyFont="true" applyBorder="true" applyAlignment="true" applyProtection="false">
      <alignment horizontal="left" vertical="top" textRotation="0" wrapText="true" indent="0" shrinkToFit="false"/>
      <protection locked="true" hidden="false"/>
    </xf>
    <xf numFmtId="164" fontId="16" fillId="3" borderId="1" xfId="0" applyFont="true" applyBorder="true" applyAlignment="true" applyProtection="false">
      <alignment horizontal="left" vertical="top" textRotation="0" wrapText="true" indent="0" shrinkToFit="false"/>
      <protection locked="true" hidden="false"/>
    </xf>
    <xf numFmtId="164" fontId="13" fillId="9" borderId="1" xfId="0" applyFont="true" applyBorder="true" applyAlignment="true" applyProtection="false">
      <alignment horizontal="center" vertical="center" textRotation="0" wrapText="true" indent="0" shrinkToFit="false"/>
      <protection locked="true" hidden="false"/>
    </xf>
    <xf numFmtId="164" fontId="10" fillId="11" borderId="1" xfId="0" applyFont="true" applyBorder="true" applyAlignment="true" applyProtection="false">
      <alignment horizontal="center" vertical="center" textRotation="0" wrapText="true" indent="0" shrinkToFit="false"/>
      <protection locked="true" hidden="false"/>
    </xf>
    <xf numFmtId="164" fontId="17" fillId="6" borderId="1" xfId="0" applyFont="true" applyBorder="true" applyAlignment="true" applyProtection="false">
      <alignment horizontal="left" vertical="center" textRotation="0" wrapText="true" indent="0" shrinkToFit="false"/>
      <protection locked="true" hidden="false"/>
    </xf>
    <xf numFmtId="164" fontId="10" fillId="12" borderId="1" xfId="0" applyFont="true" applyBorder="true" applyAlignment="true" applyProtection="false">
      <alignment horizontal="center" vertical="center" textRotation="0" wrapText="true" indent="0" shrinkToFit="false"/>
      <protection locked="true" hidden="false"/>
    </xf>
    <xf numFmtId="164" fontId="17" fillId="10" borderId="1" xfId="0" applyFont="true" applyBorder="true" applyAlignment="true" applyProtection="false">
      <alignment horizontal="left" vertical="center" textRotation="0" wrapText="true" indent="0" shrinkToFit="false"/>
      <protection locked="true" hidden="false"/>
    </xf>
    <xf numFmtId="164" fontId="11" fillId="6" borderId="1" xfId="0" applyFont="true" applyBorder="true" applyAlignment="true" applyProtection="false">
      <alignment horizontal="left" vertical="center" textRotation="0" wrapText="false" indent="0" shrinkToFit="false"/>
      <protection locked="true" hidden="false"/>
    </xf>
    <xf numFmtId="165" fontId="9" fillId="6" borderId="1" xfId="0" applyFont="true" applyBorder="true" applyAlignment="true" applyProtection="false">
      <alignment horizontal="right" vertical="center"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5" fontId="9" fillId="10" borderId="1" xfId="0" applyFont="true" applyBorder="true" applyAlignment="true" applyProtection="false">
      <alignment horizontal="right" vertical="center" textRotation="0" wrapText="false" indent="0" shrinkToFit="false"/>
      <protection locked="true" hidden="false"/>
    </xf>
    <xf numFmtId="167" fontId="9" fillId="5" borderId="1" xfId="0" applyFont="true" applyBorder="true" applyAlignment="true" applyProtection="false">
      <alignment horizontal="right" vertical="center" textRotation="0" wrapText="false" indent="0" shrinkToFit="false"/>
      <protection locked="true" hidden="false"/>
    </xf>
    <xf numFmtId="164" fontId="8" fillId="8" borderId="1" xfId="0" applyFont="true" applyBorder="true" applyAlignment="true" applyProtection="false">
      <alignment horizontal="general" vertical="bottom" textRotation="0" wrapText="false" indent="0" shrinkToFit="false"/>
      <protection locked="true" hidden="false"/>
    </xf>
    <xf numFmtId="164" fontId="17" fillId="8" borderId="1" xfId="0" applyFont="true" applyBorder="true" applyAlignment="true" applyProtection="false">
      <alignment horizontal="left" vertical="center" textRotation="0" wrapText="true" indent="0" shrinkToFit="false"/>
      <protection locked="true" hidden="false"/>
    </xf>
    <xf numFmtId="164" fontId="11" fillId="4" borderId="1" xfId="0" applyFont="true" applyBorder="true" applyAlignment="true" applyProtection="false">
      <alignment horizontal="left" vertical="center" textRotation="0" wrapText="false" indent="0" shrinkToFit="false"/>
      <protection locked="true" hidden="false"/>
    </xf>
    <xf numFmtId="164" fontId="8" fillId="4" borderId="1" xfId="0" applyFont="true" applyBorder="true" applyAlignment="true" applyProtection="false">
      <alignment horizontal="general" vertical="bottom" textRotation="0" wrapText="false" indent="0" shrinkToFit="false"/>
      <protection locked="true" hidden="false"/>
    </xf>
    <xf numFmtId="164" fontId="17" fillId="4" borderId="1" xfId="0" applyFont="true" applyBorder="true" applyAlignment="true" applyProtection="false">
      <alignment horizontal="left" vertical="center" textRotation="0" wrapText="true" indent="0" shrinkToFit="false"/>
      <protection locked="true" hidden="false"/>
    </xf>
    <xf numFmtId="168" fontId="7" fillId="3" borderId="1" xfId="0" applyFont="true" applyBorder="true" applyAlignment="true" applyProtection="false">
      <alignment horizontal="right" vertical="center" textRotation="0" wrapText="false" indent="0" shrinkToFit="false"/>
      <protection locked="true" hidden="false"/>
    </xf>
    <xf numFmtId="165" fontId="7" fillId="3" borderId="1" xfId="0" applyFont="true" applyBorder="true" applyAlignment="true" applyProtection="false">
      <alignment horizontal="general" vertical="bottom" textRotation="0" wrapText="false" indent="0" shrinkToFit="false"/>
      <protection locked="true" hidden="false"/>
    </xf>
    <xf numFmtId="169" fontId="9" fillId="4" borderId="1" xfId="0" applyFont="true" applyBorder="true" applyAlignment="true" applyProtection="false">
      <alignment horizontal="right" vertical="center" textRotation="0" wrapText="false" indent="0" shrinkToFit="false"/>
      <protection locked="true" hidden="false"/>
    </xf>
    <xf numFmtId="165" fontId="11" fillId="4" borderId="1" xfId="0" applyFont="true" applyBorder="true" applyAlignment="true" applyProtection="false">
      <alignment horizontal="right" vertical="center" textRotation="0" wrapText="false" indent="0" shrinkToFit="false"/>
      <protection locked="true" hidden="false"/>
    </xf>
    <xf numFmtId="164" fontId="0" fillId="4" borderId="1" xfId="0" applyFont="false" applyBorder="true" applyAlignment="true" applyProtection="false">
      <alignment horizontal="general" vertical="bottom" textRotation="0" wrapText="false" indent="0" shrinkToFit="false"/>
      <protection locked="true" hidden="false"/>
    </xf>
    <xf numFmtId="164" fontId="15" fillId="8" borderId="1" xfId="0" applyFont="true" applyBorder="true" applyAlignment="true" applyProtection="false">
      <alignment horizontal="left" vertical="center" textRotation="0" wrapText="true" indent="0" shrinkToFit="false"/>
      <protection locked="true" hidden="false"/>
    </xf>
    <xf numFmtId="168" fontId="11" fillId="4" borderId="1" xfId="0" applyFont="true" applyBorder="true" applyAlignment="true" applyProtection="false">
      <alignment horizontal="right" vertical="center" textRotation="0" wrapText="false" indent="0" shrinkToFit="false"/>
      <protection locked="true" hidden="false"/>
    </xf>
    <xf numFmtId="164" fontId="9" fillId="4" borderId="1" xfId="0" applyFont="true" applyBorder="true" applyAlignment="true" applyProtection="false">
      <alignment horizontal="center" vertical="center" textRotation="0" wrapText="true" indent="0" shrinkToFit="false"/>
      <protection locked="true" hidden="false"/>
    </xf>
    <xf numFmtId="169" fontId="11" fillId="4" borderId="1" xfId="0" applyFont="true" applyBorder="true" applyAlignment="true" applyProtection="false">
      <alignment horizontal="right" vertical="center" textRotation="0" wrapText="false" indent="0" shrinkToFit="false"/>
      <protection locked="true" hidden="false"/>
    </xf>
    <xf numFmtId="167" fontId="7" fillId="3" borderId="1" xfId="0" applyFont="true" applyBorder="true" applyAlignment="true" applyProtection="false">
      <alignment horizontal="right" vertical="center" textRotation="0" wrapText="false" indent="0" shrinkToFit="false"/>
      <protection locked="true" hidden="false"/>
    </xf>
    <xf numFmtId="164" fontId="17" fillId="3" borderId="1" xfId="0" applyFont="true" applyBorder="true" applyAlignment="true" applyProtection="false">
      <alignment horizontal="left" vertical="center" textRotation="0" wrapText="true" indent="0" shrinkToFit="false"/>
      <protection locked="true" hidden="false"/>
    </xf>
    <xf numFmtId="164" fontId="11" fillId="7" borderId="1" xfId="0" applyFont="true" applyBorder="true" applyAlignment="true" applyProtection="false">
      <alignment horizontal="left" vertical="center" textRotation="0" wrapText="false" indent="0" shrinkToFit="false"/>
      <protection locked="true" hidden="false"/>
    </xf>
    <xf numFmtId="165" fontId="14" fillId="7" borderId="1" xfId="0" applyFont="true" applyBorder="true" applyAlignment="true" applyProtection="false">
      <alignment horizontal="right" vertical="center" textRotation="0" wrapText="false" indent="0" shrinkToFit="false"/>
      <protection locked="true" hidden="false"/>
    </xf>
    <xf numFmtId="165" fontId="14" fillId="6" borderId="1" xfId="0" applyFont="true" applyBorder="true" applyAlignment="true" applyProtection="false">
      <alignment horizontal="right" vertical="center" textRotation="0" wrapText="false" indent="0" shrinkToFit="false"/>
      <protection locked="true" hidden="false"/>
    </xf>
    <xf numFmtId="165" fontId="10" fillId="9" borderId="1" xfId="0" applyFont="true" applyBorder="true" applyAlignment="true" applyProtection="false">
      <alignment horizontal="right" vertical="center" textRotation="0" wrapText="false" indent="0" shrinkToFit="false"/>
      <protection locked="true" hidden="false"/>
    </xf>
    <xf numFmtId="170" fontId="9" fillId="8" borderId="1" xfId="0" applyFont="true" applyBorder="true" applyAlignment="true" applyProtection="false">
      <alignment horizontal="right" vertical="center" textRotation="0" wrapText="false" indent="0" shrinkToFit="false"/>
      <protection locked="true" hidden="false"/>
    </xf>
    <xf numFmtId="165" fontId="18" fillId="6" borderId="1" xfId="0" applyFont="true" applyBorder="true" applyAlignment="true" applyProtection="false">
      <alignment horizontal="right" vertical="center" textRotation="0" wrapText="false" indent="0" shrinkToFit="false"/>
      <protection locked="true" hidden="false"/>
    </xf>
    <xf numFmtId="164" fontId="16" fillId="4" borderId="1" xfId="0" applyFont="true" applyBorder="true" applyAlignment="true" applyProtection="false">
      <alignment horizontal="left" vertical="center" textRotation="0" wrapText="true" indent="0" shrinkToFit="false"/>
      <protection locked="true" hidden="false"/>
    </xf>
    <xf numFmtId="165" fontId="18" fillId="8" borderId="1" xfId="0" applyFont="true" applyBorder="true" applyAlignment="true" applyProtection="false">
      <alignment horizontal="right" vertical="center" textRotation="0" wrapText="false" indent="0" shrinkToFit="false"/>
      <protection locked="true" hidden="false"/>
    </xf>
    <xf numFmtId="167" fontId="18" fillId="8" borderId="1" xfId="0" applyFont="true" applyBorder="true" applyAlignment="true" applyProtection="false">
      <alignment horizontal="right" vertical="center" textRotation="0" wrapText="false" indent="0" shrinkToFit="false"/>
      <protection locked="true" hidden="false"/>
    </xf>
    <xf numFmtId="171" fontId="18" fillId="8" borderId="1" xfId="0" applyFont="true" applyBorder="true" applyAlignment="true" applyProtection="false">
      <alignment horizontal="right" vertical="center" textRotation="0" wrapText="false" indent="0" shrinkToFit="false"/>
      <protection locked="true" hidden="false"/>
    </xf>
    <xf numFmtId="172" fontId="18" fillId="8" borderId="1" xfId="0" applyFont="true" applyBorder="true" applyAlignment="true" applyProtection="false">
      <alignment horizontal="right" vertical="center" textRotation="0" wrapText="false" indent="0" shrinkToFit="false"/>
      <protection locked="true" hidden="false"/>
    </xf>
    <xf numFmtId="164" fontId="19" fillId="2" borderId="1" xfId="0" applyFont="true" applyBorder="true" applyAlignment="true" applyProtection="false">
      <alignment horizontal="center" vertical="center" textRotation="0" wrapText="true" indent="0" shrinkToFit="false"/>
      <protection locked="true" hidden="false"/>
    </xf>
    <xf numFmtId="164" fontId="11" fillId="12" borderId="1" xfId="0" applyFont="true" applyBorder="true" applyAlignment="true" applyProtection="false">
      <alignment horizontal="center"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10" fillId="13" borderId="1" xfId="0" applyFont="true" applyBorder="true" applyAlignment="true" applyProtection="false">
      <alignment horizontal="center" vertical="center" textRotation="0" wrapText="true" indent="0" shrinkToFit="false"/>
      <protection locked="true" hidden="false"/>
    </xf>
    <xf numFmtId="164" fontId="16" fillId="8" borderId="1" xfId="0" applyFont="true" applyBorder="true" applyAlignment="true" applyProtection="false">
      <alignment horizontal="left" vertical="center" textRotation="0" wrapText="true" indent="0" shrinkToFit="false"/>
      <protection locked="true" hidden="false"/>
    </xf>
    <xf numFmtId="164" fontId="9" fillId="4" borderId="1" xfId="0" applyFont="true" applyBorder="true" applyAlignment="true" applyProtection="false">
      <alignment horizontal="left" vertical="center" textRotation="0" wrapText="false" indent="1" shrinkToFit="false"/>
      <protection locked="true" hidden="false"/>
    </xf>
    <xf numFmtId="164" fontId="0" fillId="5" borderId="1" xfId="0" applyFont="false" applyBorder="true" applyAlignment="true" applyProtection="false">
      <alignment horizontal="general" vertical="bottom" textRotation="0" wrapText="false" indent="0" shrinkToFit="false"/>
      <protection locked="true" hidden="false"/>
    </xf>
    <xf numFmtId="164" fontId="20" fillId="8" borderId="1" xfId="0" applyFont="true" applyBorder="true" applyAlignment="true" applyProtection="false">
      <alignment horizontal="left" vertical="center" textRotation="0" wrapText="true" indent="0" shrinkToFit="false"/>
      <protection locked="true" hidden="false"/>
    </xf>
    <xf numFmtId="164" fontId="16" fillId="8" borderId="1" xfId="0" applyFont="true" applyBorder="true" applyAlignment="true" applyProtection="false">
      <alignment horizontal="center" vertical="center" textRotation="0" wrapText="true" indent="0" shrinkToFit="false"/>
      <protection locked="true" hidden="false"/>
    </xf>
    <xf numFmtId="164" fontId="20" fillId="4" borderId="1" xfId="0" applyFont="true" applyBorder="true" applyAlignment="true" applyProtection="false">
      <alignment horizontal="left" vertical="center" textRotation="0" wrapText="true" indent="0" shrinkToFit="false"/>
      <protection locked="true" hidden="false"/>
    </xf>
    <xf numFmtId="164" fontId="16" fillId="4" borderId="1" xfId="0" applyFont="true" applyBorder="true" applyAlignment="true" applyProtection="false">
      <alignment horizontal="center" vertical="center" textRotation="0" wrapText="true" indent="0" shrinkToFit="false"/>
      <protection locked="true" hidden="false"/>
    </xf>
    <xf numFmtId="164" fontId="8" fillId="8" borderId="1" xfId="0" applyFont="true" applyBorder="true" applyAlignment="true" applyProtection="false">
      <alignment horizontal="left" vertical="center" textRotation="0" wrapText="true" indent="0" shrinkToFit="false"/>
      <protection locked="true" hidden="false"/>
    </xf>
    <xf numFmtId="164" fontId="7" fillId="3" borderId="1" xfId="0" applyFont="true" applyBorder="true" applyAlignment="true" applyProtection="false">
      <alignment horizontal="center" vertical="center" textRotation="0" wrapText="true" indent="0" shrinkToFit="false"/>
      <protection locked="true" hidden="false"/>
    </xf>
    <xf numFmtId="164" fontId="8" fillId="4" borderId="1" xfId="0" applyFont="true" applyBorder="true" applyAlignment="true" applyProtection="false">
      <alignment horizontal="left" vertical="center" textRotation="0" wrapText="true" indent="0" shrinkToFit="false"/>
      <protection locked="true" hidden="false"/>
    </xf>
    <xf numFmtId="164" fontId="21" fillId="3" borderId="1" xfId="0" applyFont="true" applyBorder="true" applyAlignment="true" applyProtection="false">
      <alignment horizontal="left" vertical="center" textRotation="0" wrapText="true" indent="0" shrinkToFit="false"/>
      <protection locked="true" hidden="false"/>
    </xf>
    <xf numFmtId="164" fontId="16" fillId="3" borderId="1" xfId="0" applyFont="true" applyBorder="true" applyAlignment="true" applyProtection="false">
      <alignment horizontal="left" vertical="center" textRotation="0" wrapText="true" indent="0" shrinkToFit="false"/>
      <protection locked="true" hidden="false"/>
    </xf>
    <xf numFmtId="164" fontId="13" fillId="2" borderId="1" xfId="0" applyFont="true" applyBorder="true" applyAlignment="true" applyProtection="false">
      <alignment horizontal="left" vertical="center" textRotation="0" wrapText="false" indent="0" shrinkToFit="false"/>
      <protection locked="true" hidden="false"/>
    </xf>
    <xf numFmtId="164" fontId="0" fillId="2" borderId="1" xfId="0" applyFont="false" applyBorder="true" applyAlignment="true" applyProtection="false">
      <alignment horizontal="general" vertical="bottom" textRotation="0" wrapText="false" indent="0" shrinkToFit="false"/>
      <protection locked="true" hidden="false"/>
    </xf>
    <xf numFmtId="165" fontId="12" fillId="2" borderId="1" xfId="0" applyFont="true" applyBorder="true" applyAlignment="true" applyProtection="false">
      <alignment horizontal="right" vertical="center" textRotation="0" wrapText="false" indent="0" shrinkToFit="false"/>
      <protection locked="true" hidden="false"/>
    </xf>
    <xf numFmtId="164" fontId="11" fillId="8" borderId="1" xfId="0" applyFont="true" applyBorder="true" applyAlignment="true" applyProtection="false">
      <alignment horizontal="left" vertical="center" textRotation="0" wrapText="true" indent="0" shrinkToFit="false"/>
      <protection locked="true" hidden="false"/>
    </xf>
    <xf numFmtId="164" fontId="22" fillId="8" borderId="1" xfId="0" applyFont="true" applyBorder="true" applyAlignment="true" applyProtection="false">
      <alignment horizontal="left" vertical="center" textRotation="0" wrapText="true" indent="0" shrinkToFit="false"/>
      <protection locked="true" hidden="false"/>
    </xf>
    <xf numFmtId="165" fontId="11" fillId="8" borderId="1" xfId="0" applyFont="true" applyBorder="true" applyAlignment="true" applyProtection="false">
      <alignment horizontal="right" vertical="center" textRotation="0" wrapText="false" indent="0" shrinkToFit="false"/>
      <protection locked="true" hidden="false"/>
    </xf>
    <xf numFmtId="167" fontId="11" fillId="8" borderId="1" xfId="0" applyFont="true" applyBorder="true" applyAlignment="true" applyProtection="false">
      <alignment horizontal="right" vertical="center" textRotation="0" wrapText="false" indent="0" shrinkToFit="false"/>
      <protection locked="true" hidden="false"/>
    </xf>
    <xf numFmtId="165" fontId="23" fillId="2" borderId="1" xfId="0" applyFont="true" applyBorder="true" applyAlignment="true" applyProtection="false">
      <alignment horizontal="right" vertical="center" textRotation="0" wrapText="false" indent="0" shrinkToFit="false"/>
      <protection locked="true" hidden="false"/>
    </xf>
    <xf numFmtId="164" fontId="24" fillId="2" borderId="1" xfId="0" applyFont="true" applyBorder="true" applyAlignment="true" applyProtection="false">
      <alignment horizontal="left"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DEEAF1"/>
      <rgbColor rgb="FF660066"/>
      <rgbColor rgb="FFFF8080"/>
      <rgbColor rgb="FF2E5FA3"/>
      <rgbColor rgb="FFBDD7EE"/>
      <rgbColor rgb="FF000080"/>
      <rgbColor rgb="FFFF00FF"/>
      <rgbColor rgb="FFFFFF00"/>
      <rgbColor rgb="FF00FFFF"/>
      <rgbColor rgb="FF800080"/>
      <rgbColor rgb="FF800000"/>
      <rgbColor rgb="FF008080"/>
      <rgbColor rgb="FF0000FF"/>
      <rgbColor rgb="FF00CCFF"/>
      <rgbColor rgb="FFF2F2F2"/>
      <rgbColor rgb="FFE2EFDA"/>
      <rgbColor rgb="FFFFFF99"/>
      <rgbColor rgb="FF99CCFF"/>
      <rgbColor rgb="FFFF99CC"/>
      <rgbColor rgb="FFCC99FF"/>
      <rgbColor rgb="FFFCE4D6"/>
      <rgbColor rgb="FF3366FF"/>
      <rgbColor rgb="FF33CCCC"/>
      <rgbColor rgb="FF99CC00"/>
      <rgbColor rgb="FFFFC000"/>
      <rgbColor rgb="FFFF9900"/>
      <rgbColor rgb="FFFF6600"/>
      <rgbColor rgb="FF595959"/>
      <rgbColor rgb="FF969696"/>
      <rgbColor rgb="FF1F3864"/>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D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4"/>
    <col collapsed="false" customWidth="true" hidden="false" outlineLevel="0" max="2" min="2" style="1" width="28"/>
    <col collapsed="false" customWidth="true" hidden="false" outlineLevel="0" max="3" min="3" style="1" width="70"/>
    <col collapsed="false" customWidth="true" hidden="false" outlineLevel="0" max="4" min="4" style="1" width="20"/>
  </cols>
  <sheetData>
    <row r="1" customFormat="false" ht="49.5" hidden="false" customHeight="true" outlineLevel="0" collapsed="false">
      <c r="B1" s="2" t="s">
        <v>0</v>
      </c>
      <c r="C1" s="2"/>
      <c r="D1" s="2"/>
    </row>
    <row r="2" customFormat="false" ht="24.75" hidden="false" customHeight="true" outlineLevel="0" collapsed="false">
      <c r="B2" s="3" t="s">
        <v>1</v>
      </c>
      <c r="C2" s="3"/>
      <c r="D2" s="3"/>
    </row>
    <row r="4" customFormat="false" ht="19.5" hidden="false" customHeight="true" outlineLevel="0" collapsed="false">
      <c r="B4" s="4" t="s">
        <v>2</v>
      </c>
    </row>
    <row r="5" customFormat="false" ht="18" hidden="false" customHeight="true" outlineLevel="0" collapsed="false">
      <c r="B5" s="5" t="s">
        <v>3</v>
      </c>
      <c r="C5" s="6" t="s">
        <v>4</v>
      </c>
    </row>
    <row r="6" customFormat="false" ht="18" hidden="false" customHeight="true" outlineLevel="0" collapsed="false">
      <c r="B6" s="7" t="s">
        <v>3</v>
      </c>
      <c r="C6" s="6" t="s">
        <v>5</v>
      </c>
    </row>
    <row r="7" customFormat="false" ht="18" hidden="false" customHeight="true" outlineLevel="0" collapsed="false">
      <c r="B7" s="8" t="s">
        <v>3</v>
      </c>
      <c r="C7" s="6" t="s">
        <v>6</v>
      </c>
    </row>
    <row r="8" customFormat="false" ht="18" hidden="false" customHeight="true" outlineLevel="0" collapsed="false">
      <c r="B8" s="9" t="s">
        <v>3</v>
      </c>
      <c r="C8" s="6" t="s">
        <v>7</v>
      </c>
    </row>
    <row r="9" customFormat="false" ht="18" hidden="false" customHeight="true" outlineLevel="0" collapsed="false">
      <c r="B9" s="10" t="s">
        <v>3</v>
      </c>
      <c r="C9" s="6" t="s">
        <v>8</v>
      </c>
    </row>
    <row r="10" customFormat="false" ht="18" hidden="false" customHeight="true" outlineLevel="0" collapsed="false">
      <c r="B10" s="11" t="s">
        <v>3</v>
      </c>
      <c r="C10" s="6" t="s">
        <v>9</v>
      </c>
    </row>
    <row r="12" customFormat="false" ht="21.75" hidden="false" customHeight="true" outlineLevel="0" collapsed="false">
      <c r="B12" s="4" t="s">
        <v>10</v>
      </c>
    </row>
    <row r="13" customFormat="false" ht="15" hidden="false" customHeight="true" outlineLevel="0" collapsed="false">
      <c r="B13" s="12" t="s">
        <v>11</v>
      </c>
      <c r="C13" s="12" t="s">
        <v>12</v>
      </c>
    </row>
    <row r="14" customFormat="false" ht="30" hidden="false" customHeight="true" outlineLevel="0" collapsed="false">
      <c r="B14" s="13" t="s">
        <v>13</v>
      </c>
      <c r="C14" s="7" t="s">
        <v>14</v>
      </c>
    </row>
    <row r="15" customFormat="false" ht="30" hidden="false" customHeight="true" outlineLevel="0" collapsed="false">
      <c r="B15" s="13" t="s">
        <v>15</v>
      </c>
      <c r="C15" s="7" t="s">
        <v>16</v>
      </c>
    </row>
    <row r="16" customFormat="false" ht="30" hidden="false" customHeight="true" outlineLevel="0" collapsed="false">
      <c r="B16" s="13" t="s">
        <v>17</v>
      </c>
      <c r="C16" s="7" t="s">
        <v>18</v>
      </c>
    </row>
    <row r="17" customFormat="false" ht="30" hidden="false" customHeight="true" outlineLevel="0" collapsed="false">
      <c r="B17" s="13" t="s">
        <v>19</v>
      </c>
      <c r="C17" s="7" t="s">
        <v>20</v>
      </c>
    </row>
    <row r="18" customFormat="false" ht="30" hidden="false" customHeight="true" outlineLevel="0" collapsed="false">
      <c r="B18" s="13" t="s">
        <v>21</v>
      </c>
      <c r="C18" s="7" t="s">
        <v>22</v>
      </c>
    </row>
    <row r="19" customFormat="false" ht="30" hidden="false" customHeight="true" outlineLevel="0" collapsed="false">
      <c r="B19" s="13" t="s">
        <v>23</v>
      </c>
      <c r="C19" s="7" t="s">
        <v>24</v>
      </c>
    </row>
    <row r="21" customFormat="false" ht="21.75" hidden="false" customHeight="true" outlineLevel="0" collapsed="false">
      <c r="B21" s="4" t="s">
        <v>25</v>
      </c>
    </row>
    <row r="22" customFormat="false" ht="19.5" hidden="false" customHeight="true" outlineLevel="0" collapsed="false">
      <c r="B22" s="12" t="s">
        <v>26</v>
      </c>
      <c r="C22" s="6" t="s">
        <v>27</v>
      </c>
    </row>
    <row r="23" customFormat="false" ht="19.5" hidden="false" customHeight="true" outlineLevel="0" collapsed="false">
      <c r="B23" s="12" t="s">
        <v>28</v>
      </c>
      <c r="C23" s="6" t="s">
        <v>29</v>
      </c>
    </row>
    <row r="24" customFormat="false" ht="19.5" hidden="false" customHeight="true" outlineLevel="0" collapsed="false">
      <c r="B24" s="12" t="s">
        <v>30</v>
      </c>
      <c r="C24" s="6" t="s">
        <v>31</v>
      </c>
    </row>
    <row r="25" customFormat="false" ht="19.5" hidden="false" customHeight="true" outlineLevel="0" collapsed="false">
      <c r="B25" s="12" t="s">
        <v>32</v>
      </c>
      <c r="C25" s="6" t="s">
        <v>33</v>
      </c>
    </row>
    <row r="26" customFormat="false" ht="19.5" hidden="false" customHeight="true" outlineLevel="0" collapsed="false">
      <c r="B26" s="12" t="s">
        <v>34</v>
      </c>
      <c r="C26" s="6" t="s">
        <v>35</v>
      </c>
    </row>
    <row r="27" customFormat="false" ht="19.5" hidden="false" customHeight="true" outlineLevel="0" collapsed="false">
      <c r="B27" s="12" t="s">
        <v>36</v>
      </c>
      <c r="C27" s="6" t="s">
        <v>37</v>
      </c>
    </row>
  </sheetData>
  <mergeCells count="2">
    <mergeCell ref="B1:D1"/>
    <mergeCell ref="B2:D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I4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4"/>
    <col collapsed="false" customWidth="true" hidden="false" outlineLevel="0" max="2" min="2" style="1" width="32"/>
    <col collapsed="false" customWidth="true" hidden="false" outlineLevel="0" max="8" min="3" style="1" width="16"/>
    <col collapsed="false" customWidth="true" hidden="false" outlineLevel="0" max="9" min="9" style="1" width="20"/>
  </cols>
  <sheetData>
    <row r="1" customFormat="false" ht="34.5" hidden="false" customHeight="true" outlineLevel="0" collapsed="false">
      <c r="B1" s="14" t="s">
        <v>38</v>
      </c>
      <c r="C1" s="14"/>
      <c r="D1" s="14"/>
      <c r="E1" s="14"/>
      <c r="F1" s="14"/>
      <c r="G1" s="14"/>
      <c r="H1" s="14"/>
      <c r="I1" s="14"/>
    </row>
    <row r="2" customFormat="false" ht="15" hidden="false" customHeight="true" outlineLevel="0" collapsed="false">
      <c r="B2" s="12" t="s">
        <v>39</v>
      </c>
      <c r="C2" s="12"/>
      <c r="D2" s="12"/>
      <c r="E2" s="12"/>
      <c r="F2" s="12"/>
      <c r="G2" s="12"/>
      <c r="H2" s="12"/>
      <c r="I2" s="12"/>
    </row>
    <row r="3" customFormat="false" ht="18" hidden="false" customHeight="true" outlineLevel="0" collapsed="false">
      <c r="B3" s="13" t="s">
        <v>40</v>
      </c>
      <c r="C3" s="5" t="s">
        <v>41</v>
      </c>
      <c r="D3" s="5"/>
      <c r="E3" s="5"/>
    </row>
    <row r="4" customFormat="false" ht="18" hidden="false" customHeight="true" outlineLevel="0" collapsed="false">
      <c r="B4" s="13" t="s">
        <v>42</v>
      </c>
      <c r="C4" s="5" t="s">
        <v>43</v>
      </c>
      <c r="D4" s="5"/>
      <c r="E4" s="5"/>
    </row>
    <row r="5" customFormat="false" ht="18" hidden="false" customHeight="true" outlineLevel="0" collapsed="false">
      <c r="B5" s="13" t="s">
        <v>44</v>
      </c>
      <c r="C5" s="5" t="s">
        <v>45</v>
      </c>
      <c r="D5" s="5"/>
      <c r="E5" s="5"/>
    </row>
    <row r="6" customFormat="false" ht="18" hidden="false" customHeight="true" outlineLevel="0" collapsed="false">
      <c r="B6" s="13" t="s">
        <v>46</v>
      </c>
      <c r="C6" s="5" t="s">
        <v>47</v>
      </c>
      <c r="D6" s="5"/>
      <c r="E6" s="5"/>
    </row>
    <row r="7" customFormat="false" ht="18" hidden="false" customHeight="true" outlineLevel="0" collapsed="false">
      <c r="B7" s="13" t="s">
        <v>48</v>
      </c>
      <c r="C7" s="5" t="s">
        <v>49</v>
      </c>
      <c r="D7" s="5"/>
      <c r="E7" s="5"/>
    </row>
    <row r="8" customFormat="false" ht="18" hidden="false" customHeight="true" outlineLevel="0" collapsed="false">
      <c r="B8" s="13" t="s">
        <v>50</v>
      </c>
      <c r="C8" s="5" t="s">
        <v>51</v>
      </c>
      <c r="D8" s="5"/>
      <c r="E8" s="5"/>
    </row>
    <row r="9" customFormat="false" ht="7.5" hidden="false" customHeight="true" outlineLevel="0" collapsed="false"/>
    <row r="10" customFormat="false" ht="21.75" hidden="false" customHeight="true" outlineLevel="0" collapsed="false">
      <c r="B10" s="15" t="s">
        <v>52</v>
      </c>
      <c r="C10" s="15" t="s">
        <v>53</v>
      </c>
      <c r="D10" s="15" t="s">
        <v>54</v>
      </c>
      <c r="E10" s="15" t="s">
        <v>55</v>
      </c>
      <c r="F10" s="15" t="s">
        <v>56</v>
      </c>
      <c r="G10" s="15" t="s">
        <v>57</v>
      </c>
      <c r="H10" s="15" t="s">
        <v>58</v>
      </c>
      <c r="I10" s="15" t="s">
        <v>59</v>
      </c>
    </row>
    <row r="11" customFormat="false" ht="19.5" hidden="false" customHeight="true" outlineLevel="0" collapsed="false">
      <c r="B11" s="12" t="s">
        <v>60</v>
      </c>
      <c r="C11" s="12"/>
      <c r="D11" s="12"/>
      <c r="E11" s="12"/>
      <c r="F11" s="12"/>
      <c r="G11" s="12"/>
      <c r="H11" s="12"/>
      <c r="I11" s="12"/>
    </row>
    <row r="12" customFormat="false" ht="18" hidden="false" customHeight="true" outlineLevel="0" collapsed="false">
      <c r="B12" s="16" t="s">
        <v>61</v>
      </c>
      <c r="C12" s="17" t="s">
        <v>62</v>
      </c>
      <c r="D12" s="18" t="n">
        <v>45000</v>
      </c>
      <c r="E12" s="18" t="n">
        <v>60000</v>
      </c>
      <c r="F12" s="18" t="n">
        <v>55000</v>
      </c>
      <c r="G12" s="18" t="n">
        <v>40000</v>
      </c>
      <c r="H12" s="19" t="n">
        <f aca="false">SUM(D12:G12)</f>
        <v>200000</v>
      </c>
      <c r="I12" s="20" t="n">
        <f aca="false">IF(H34=0,0,H12/H34)</f>
        <v>0.345423143350605</v>
      </c>
    </row>
    <row r="13" customFormat="false" ht="18" hidden="false" customHeight="true" outlineLevel="0" collapsed="false">
      <c r="B13" s="16" t="s">
        <v>63</v>
      </c>
      <c r="C13" s="17" t="s">
        <v>62</v>
      </c>
      <c r="D13" s="18" t="n">
        <v>12000</v>
      </c>
      <c r="E13" s="18" t="n">
        <v>8000</v>
      </c>
      <c r="F13" s="18" t="n">
        <v>0</v>
      </c>
      <c r="G13" s="18" t="n">
        <v>0</v>
      </c>
      <c r="H13" s="19" t="n">
        <f aca="false">SUM(D13:G13)</f>
        <v>20000</v>
      </c>
      <c r="I13" s="20" t="n">
        <f aca="false">IF(H34=0,0,H13/H34)</f>
        <v>0.0345423143350605</v>
      </c>
    </row>
    <row r="14" customFormat="false" ht="18" hidden="false" customHeight="true" outlineLevel="0" collapsed="false">
      <c r="B14" s="16" t="s">
        <v>64</v>
      </c>
      <c r="C14" s="17" t="s">
        <v>62</v>
      </c>
      <c r="D14" s="18" t="n">
        <v>18000</v>
      </c>
      <c r="E14" s="18" t="n">
        <v>5000</v>
      </c>
      <c r="F14" s="18" t="n">
        <v>5000</v>
      </c>
      <c r="G14" s="18" t="n">
        <v>0</v>
      </c>
      <c r="H14" s="19" t="n">
        <f aca="false">SUM(D14:G14)</f>
        <v>28000</v>
      </c>
      <c r="I14" s="20" t="n">
        <f aca="false">IF(H34=0,0,H14/H34)</f>
        <v>0.0483592400690846</v>
      </c>
    </row>
    <row r="15" customFormat="false" ht="18" hidden="false" customHeight="true" outlineLevel="0" collapsed="false">
      <c r="B15" s="16" t="s">
        <v>65</v>
      </c>
      <c r="C15" s="17" t="s">
        <v>62</v>
      </c>
      <c r="D15" s="18" t="n">
        <v>8000</v>
      </c>
      <c r="E15" s="18" t="n">
        <v>12000</v>
      </c>
      <c r="F15" s="18" t="n">
        <v>10000</v>
      </c>
      <c r="G15" s="18" t="n">
        <v>0</v>
      </c>
      <c r="H15" s="19" t="n">
        <f aca="false">SUM(D15:G15)</f>
        <v>30000</v>
      </c>
      <c r="I15" s="20" t="n">
        <f aca="false">IF(H34=0,0,H15/H34)</f>
        <v>0.0518134715025907</v>
      </c>
    </row>
    <row r="16" customFormat="false" ht="18" hidden="false" customHeight="true" outlineLevel="0" collapsed="false">
      <c r="B16" s="16" t="s">
        <v>66</v>
      </c>
      <c r="C16" s="17" t="s">
        <v>62</v>
      </c>
      <c r="D16" s="18" t="n">
        <v>0</v>
      </c>
      <c r="E16" s="18" t="n">
        <v>0</v>
      </c>
      <c r="F16" s="18" t="n">
        <v>15000</v>
      </c>
      <c r="G16" s="18" t="n">
        <v>5000</v>
      </c>
      <c r="H16" s="19" t="n">
        <f aca="false">SUM(D16:G16)</f>
        <v>20000</v>
      </c>
      <c r="I16" s="20" t="n">
        <f aca="false">IF(H34=0,0,H16/H34)</f>
        <v>0.0345423143350605</v>
      </c>
    </row>
    <row r="17" customFormat="false" ht="18" hidden="false" customHeight="true" outlineLevel="0" collapsed="false">
      <c r="B17" s="16" t="s">
        <v>67</v>
      </c>
      <c r="C17" s="17" t="s">
        <v>62</v>
      </c>
      <c r="D17" s="18" t="n">
        <v>0</v>
      </c>
      <c r="E17" s="18" t="n">
        <v>10000</v>
      </c>
      <c r="F17" s="18" t="n">
        <v>8000</v>
      </c>
      <c r="G17" s="18" t="n">
        <v>0</v>
      </c>
      <c r="H17" s="19" t="n">
        <f aca="false">SUM(D17:G17)</f>
        <v>18000</v>
      </c>
      <c r="I17" s="20" t="n">
        <f aca="false">IF(H34=0,0,H17/H34)</f>
        <v>0.0310880829015544</v>
      </c>
    </row>
    <row r="18" customFormat="false" ht="19.5" hidden="false" customHeight="true" outlineLevel="0" collapsed="false">
      <c r="B18" s="21" t="s">
        <v>68</v>
      </c>
      <c r="C18" s="8"/>
      <c r="D18" s="22" t="n">
        <f aca="false">SUM(D12:D17)</f>
        <v>83000</v>
      </c>
      <c r="E18" s="22" t="n">
        <f aca="false">SUM(E12:E17)</f>
        <v>95000</v>
      </c>
      <c r="F18" s="22" t="n">
        <f aca="false">SUM(F12:F17)</f>
        <v>93000</v>
      </c>
      <c r="G18" s="22" t="n">
        <f aca="false">SUM(G12:G17)</f>
        <v>45000</v>
      </c>
      <c r="H18" s="22" t="n">
        <f aca="false">SUM(H12:H17)</f>
        <v>316000</v>
      </c>
      <c r="I18" s="20" t="n">
        <f aca="false">IF(H34=0,0,H18/H34)</f>
        <v>0.545768566493955</v>
      </c>
    </row>
    <row r="19" customFormat="false" ht="19.5" hidden="false" customHeight="true" outlineLevel="0" collapsed="false">
      <c r="B19" s="12" t="s">
        <v>69</v>
      </c>
      <c r="C19" s="12"/>
      <c r="D19" s="12"/>
      <c r="E19" s="12"/>
      <c r="F19" s="12"/>
      <c r="G19" s="12"/>
      <c r="H19" s="12"/>
      <c r="I19" s="12"/>
    </row>
    <row r="20" customFormat="false" ht="18" hidden="false" customHeight="true" outlineLevel="0" collapsed="false">
      <c r="B20" s="16" t="s">
        <v>70</v>
      </c>
      <c r="C20" s="23" t="s">
        <v>71</v>
      </c>
      <c r="D20" s="18" t="n">
        <v>15000</v>
      </c>
      <c r="E20" s="18" t="n">
        <v>15000</v>
      </c>
      <c r="F20" s="18" t="n">
        <v>15000</v>
      </c>
      <c r="G20" s="18" t="n">
        <v>15000</v>
      </c>
      <c r="H20" s="19" t="n">
        <f aca="false">SUM(D20:G20)</f>
        <v>60000</v>
      </c>
      <c r="I20" s="20" t="n">
        <f aca="false">IF(H34=0,0,H20/H34)</f>
        <v>0.103626943005181</v>
      </c>
    </row>
    <row r="21" customFormat="false" ht="18" hidden="false" customHeight="true" outlineLevel="0" collapsed="false">
      <c r="B21" s="16" t="s">
        <v>72</v>
      </c>
      <c r="C21" s="23" t="s">
        <v>71</v>
      </c>
      <c r="D21" s="18" t="n">
        <v>12000</v>
      </c>
      <c r="E21" s="18" t="n">
        <v>12000</v>
      </c>
      <c r="F21" s="18" t="n">
        <v>12000</v>
      </c>
      <c r="G21" s="18" t="n">
        <v>12000</v>
      </c>
      <c r="H21" s="19" t="n">
        <f aca="false">SUM(D21:G21)</f>
        <v>48000</v>
      </c>
      <c r="I21" s="20" t="n">
        <f aca="false">IF(H34=0,0,H21/H34)</f>
        <v>0.0829015544041451</v>
      </c>
    </row>
    <row r="22" customFormat="false" ht="18" hidden="false" customHeight="true" outlineLevel="0" collapsed="false">
      <c r="B22" s="16" t="s">
        <v>73</v>
      </c>
      <c r="C22" s="23" t="s">
        <v>71</v>
      </c>
      <c r="D22" s="18" t="n">
        <v>25000</v>
      </c>
      <c r="E22" s="18" t="n">
        <v>25000</v>
      </c>
      <c r="F22" s="18" t="n">
        <v>20000</v>
      </c>
      <c r="G22" s="18" t="n">
        <v>10000</v>
      </c>
      <c r="H22" s="19" t="n">
        <f aca="false">SUM(D22:G22)</f>
        <v>80000</v>
      </c>
      <c r="I22" s="20" t="n">
        <f aca="false">IF(H34=0,0,H22/H34)</f>
        <v>0.138169257340242</v>
      </c>
    </row>
    <row r="23" customFormat="false" ht="18" hidden="false" customHeight="true" outlineLevel="0" collapsed="false">
      <c r="B23" s="16" t="s">
        <v>74</v>
      </c>
      <c r="C23" s="23" t="s">
        <v>71</v>
      </c>
      <c r="D23" s="18" t="n">
        <v>0</v>
      </c>
      <c r="E23" s="18" t="n">
        <v>10000</v>
      </c>
      <c r="F23" s="18" t="n">
        <v>15000</v>
      </c>
      <c r="G23" s="18" t="n">
        <v>10000</v>
      </c>
      <c r="H23" s="19" t="n">
        <f aca="false">SUM(D23:G23)</f>
        <v>35000</v>
      </c>
      <c r="I23" s="20" t="n">
        <f aca="false">IF(H34=0,0,H23/H34)</f>
        <v>0.0604490500863558</v>
      </c>
    </row>
    <row r="24" customFormat="false" ht="18" hidden="false" customHeight="true" outlineLevel="0" collapsed="false">
      <c r="B24" s="16" t="s">
        <v>75</v>
      </c>
      <c r="C24" s="23" t="s">
        <v>71</v>
      </c>
      <c r="D24" s="18" t="n">
        <v>2000</v>
      </c>
      <c r="E24" s="18" t="n">
        <v>2000</v>
      </c>
      <c r="F24" s="18" t="n">
        <v>2000</v>
      </c>
      <c r="G24" s="18" t="n">
        <v>2000</v>
      </c>
      <c r="H24" s="19" t="n">
        <f aca="false">SUM(D24:G24)</f>
        <v>8000</v>
      </c>
      <c r="I24" s="20" t="n">
        <f aca="false">IF(H34=0,0,H24/H34)</f>
        <v>0.0138169257340242</v>
      </c>
    </row>
    <row r="25" customFormat="false" ht="18" hidden="false" customHeight="true" outlineLevel="0" collapsed="false">
      <c r="B25" s="16" t="s">
        <v>76</v>
      </c>
      <c r="C25" s="23" t="s">
        <v>71</v>
      </c>
      <c r="D25" s="18" t="n">
        <v>1500</v>
      </c>
      <c r="E25" s="18" t="n">
        <v>1500</v>
      </c>
      <c r="F25" s="18" t="n">
        <v>1500</v>
      </c>
      <c r="G25" s="18" t="n">
        <v>1500</v>
      </c>
      <c r="H25" s="19" t="n">
        <f aca="false">SUM(D25:G25)</f>
        <v>6000</v>
      </c>
      <c r="I25" s="20" t="n">
        <f aca="false">IF(H34=0,0,H25/H34)</f>
        <v>0.0103626943005181</v>
      </c>
    </row>
    <row r="26" customFormat="false" ht="18" hidden="false" customHeight="true" outlineLevel="0" collapsed="false">
      <c r="B26" s="16" t="s">
        <v>77</v>
      </c>
      <c r="C26" s="23" t="s">
        <v>71</v>
      </c>
      <c r="D26" s="18" t="n">
        <v>5000</v>
      </c>
      <c r="E26" s="18" t="n">
        <v>0</v>
      </c>
      <c r="F26" s="18" t="n">
        <v>5000</v>
      </c>
      <c r="G26" s="18" t="n">
        <v>0</v>
      </c>
      <c r="H26" s="19" t="n">
        <f aca="false">SUM(D26:G26)</f>
        <v>10000</v>
      </c>
      <c r="I26" s="20" t="n">
        <f aca="false">IF(H34=0,0,H26/H34)</f>
        <v>0.0172711571675302</v>
      </c>
    </row>
    <row r="27" customFormat="false" ht="18" hidden="false" customHeight="true" outlineLevel="0" collapsed="false">
      <c r="B27" s="16" t="s">
        <v>78</v>
      </c>
      <c r="C27" s="23" t="s">
        <v>71</v>
      </c>
      <c r="D27" s="18" t="n">
        <v>1000</v>
      </c>
      <c r="E27" s="18" t="n">
        <v>1000</v>
      </c>
      <c r="F27" s="18" t="n">
        <v>1000</v>
      </c>
      <c r="G27" s="18" t="n">
        <v>1000</v>
      </c>
      <c r="H27" s="19" t="n">
        <f aca="false">SUM(D27:G27)</f>
        <v>4000</v>
      </c>
      <c r="I27" s="20" t="n">
        <f aca="false">IF(H34=0,0,H27/H34)</f>
        <v>0.00690846286701209</v>
      </c>
    </row>
    <row r="28" customFormat="false" ht="18" hidden="false" customHeight="true" outlineLevel="0" collapsed="false">
      <c r="B28" s="16" t="s">
        <v>79</v>
      </c>
      <c r="C28" s="23" t="s">
        <v>71</v>
      </c>
      <c r="D28" s="18" t="n">
        <v>3000</v>
      </c>
      <c r="E28" s="18" t="n">
        <v>3000</v>
      </c>
      <c r="F28" s="18" t="n">
        <v>3000</v>
      </c>
      <c r="G28" s="18" t="n">
        <v>3000</v>
      </c>
      <c r="H28" s="19" t="n">
        <f aca="false">SUM(D28:G28)</f>
        <v>12000</v>
      </c>
      <c r="I28" s="20" t="n">
        <f aca="false">IF(H34=0,0,H28/H34)</f>
        <v>0.0207253886010363</v>
      </c>
    </row>
    <row r="29" customFormat="false" ht="19.5" hidden="false" customHeight="true" outlineLevel="0" collapsed="false">
      <c r="B29" s="24" t="s">
        <v>80</v>
      </c>
      <c r="C29" s="25"/>
      <c r="D29" s="26" t="n">
        <f aca="false">SUM(D20:D28)</f>
        <v>64500</v>
      </c>
      <c r="E29" s="26" t="n">
        <f aca="false">SUM(E20:E28)</f>
        <v>69500</v>
      </c>
      <c r="F29" s="26" t="n">
        <f aca="false">SUM(F20:F28)</f>
        <v>74500</v>
      </c>
      <c r="G29" s="26" t="n">
        <f aca="false">SUM(G20:G28)</f>
        <v>54500</v>
      </c>
      <c r="H29" s="26" t="n">
        <f aca="false">SUM(H20:H28)</f>
        <v>263000</v>
      </c>
      <c r="I29" s="20" t="n">
        <f aca="false">IF(H34=0,0,H29/H34)</f>
        <v>0.454231433506045</v>
      </c>
    </row>
    <row r="30" customFormat="false" ht="15" hidden="false" customHeight="true" outlineLevel="0" collapsed="false">
      <c r="B30" s="12" t="s">
        <v>81</v>
      </c>
      <c r="C30" s="12"/>
      <c r="D30" s="12"/>
      <c r="E30" s="12"/>
      <c r="F30" s="12"/>
      <c r="G30" s="12"/>
      <c r="H30" s="12"/>
      <c r="I30" s="12"/>
    </row>
    <row r="31" customFormat="false" ht="18" hidden="false" customHeight="true" outlineLevel="0" collapsed="false">
      <c r="B31" s="16" t="s">
        <v>82</v>
      </c>
      <c r="C31" s="27" t="s">
        <v>83</v>
      </c>
      <c r="D31" s="18" t="n">
        <v>0</v>
      </c>
      <c r="E31" s="18" t="n">
        <v>0</v>
      </c>
      <c r="F31" s="18" t="n">
        <v>0</v>
      </c>
      <c r="G31" s="18" t="n">
        <v>0</v>
      </c>
      <c r="H31" s="19" t="n">
        <f aca="false">SUM(D31:G31)</f>
        <v>0</v>
      </c>
      <c r="I31" s="20"/>
    </row>
    <row r="32" customFormat="false" ht="18" hidden="false" customHeight="true" outlineLevel="0" collapsed="false">
      <c r="B32" s="16" t="s">
        <v>84</v>
      </c>
      <c r="C32" s="27" t="s">
        <v>83</v>
      </c>
      <c r="D32" s="18" t="n">
        <v>0</v>
      </c>
      <c r="E32" s="18" t="n">
        <v>0</v>
      </c>
      <c r="F32" s="18" t="n">
        <v>0</v>
      </c>
      <c r="G32" s="18" t="n">
        <v>0</v>
      </c>
      <c r="H32" s="19" t="n">
        <f aca="false">SUM(D32:G32)</f>
        <v>0</v>
      </c>
      <c r="I32" s="20"/>
    </row>
    <row r="33" customFormat="false" ht="30" hidden="false" customHeight="true" outlineLevel="0" collapsed="false">
      <c r="B33" s="28" t="s">
        <v>85</v>
      </c>
      <c r="C33" s="28"/>
      <c r="D33" s="28"/>
      <c r="E33" s="28"/>
      <c r="F33" s="28"/>
      <c r="G33" s="28"/>
      <c r="H33" s="28"/>
      <c r="I33" s="28"/>
    </row>
    <row r="34" customFormat="false" ht="24.75" hidden="false" customHeight="true" outlineLevel="0" collapsed="false">
      <c r="B34" s="15" t="s">
        <v>86</v>
      </c>
      <c r="C34" s="15"/>
      <c r="D34" s="29" t="n">
        <f aca="false">D18+D29+D31+D32</f>
        <v>147500</v>
      </c>
      <c r="E34" s="29" t="n">
        <f aca="false">E18+E29+E31+E32</f>
        <v>164500</v>
      </c>
      <c r="F34" s="29" t="n">
        <f aca="false">F18+F29+F31+F32</f>
        <v>167500</v>
      </c>
      <c r="G34" s="29" t="n">
        <f aca="false">G18+G29+G31+G32</f>
        <v>99500</v>
      </c>
      <c r="H34" s="29" t="n">
        <f aca="false">H18+H29+H31+H32</f>
        <v>579000</v>
      </c>
    </row>
    <row r="36" customFormat="false" ht="19.5" hidden="false" customHeight="true" outlineLevel="0" collapsed="false">
      <c r="B36" s="12" t="s">
        <v>87</v>
      </c>
      <c r="C36" s="12"/>
      <c r="D36" s="12"/>
      <c r="E36" s="12"/>
    </row>
    <row r="37" customFormat="false" ht="19.5" hidden="false" customHeight="true" outlineLevel="0" collapsed="false">
      <c r="B37" s="11" t="s">
        <v>88</v>
      </c>
      <c r="C37" s="30" t="n">
        <f aca="false">H18</f>
        <v>316000</v>
      </c>
      <c r="D37" s="31" t="n">
        <f aca="false">H18/H34</f>
        <v>0.545768566493955</v>
      </c>
    </row>
    <row r="38" customFormat="false" ht="19.5" hidden="false" customHeight="true" outlineLevel="0" collapsed="false">
      <c r="B38" s="11" t="s">
        <v>89</v>
      </c>
      <c r="C38" s="30" t="n">
        <f aca="false">H29</f>
        <v>263000</v>
      </c>
      <c r="D38" s="31" t="n">
        <f aca="false">H29/H34</f>
        <v>0.454231433506045</v>
      </c>
    </row>
    <row r="39" customFormat="false" ht="19.5" hidden="false" customHeight="true" outlineLevel="0" collapsed="false">
      <c r="B39" s="11" t="s">
        <v>90</v>
      </c>
      <c r="C39" s="30" t="n">
        <f aca="false">H31+H32</f>
        <v>0</v>
      </c>
      <c r="D39" s="31" t="n">
        <f aca="false">(H31+H32)/H34</f>
        <v>0</v>
      </c>
    </row>
    <row r="40" customFormat="false" ht="19.5" hidden="false" customHeight="true" outlineLevel="0" collapsed="false">
      <c r="B40" s="32" t="s">
        <v>91</v>
      </c>
      <c r="C40" s="33" t="n">
        <f aca="false">H34</f>
        <v>579000</v>
      </c>
      <c r="D40" s="34" t="n">
        <f aca="false">1</f>
        <v>1</v>
      </c>
    </row>
  </sheetData>
  <mergeCells count="13">
    <mergeCell ref="B1:I1"/>
    <mergeCell ref="B2:I2"/>
    <mergeCell ref="C3:E3"/>
    <mergeCell ref="C4:E4"/>
    <mergeCell ref="C5:E5"/>
    <mergeCell ref="C6:E6"/>
    <mergeCell ref="C7:E7"/>
    <mergeCell ref="C8:E8"/>
    <mergeCell ref="B11:I11"/>
    <mergeCell ref="B19:I19"/>
    <mergeCell ref="B30:I30"/>
    <mergeCell ref="B33:I33"/>
    <mergeCell ref="B36:E36"/>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F2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4"/>
    <col collapsed="false" customWidth="true" hidden="false" outlineLevel="0" max="2" min="2" style="1" width="36"/>
    <col collapsed="false" customWidth="true" hidden="false" outlineLevel="0" max="4" min="3" style="1" width="14"/>
    <col collapsed="false" customWidth="true" hidden="false" outlineLevel="0" max="5" min="5" style="1" width="40"/>
    <col collapsed="false" customWidth="true" hidden="false" outlineLevel="0" max="6" min="6" style="1" width="20"/>
  </cols>
  <sheetData>
    <row r="1" customFormat="false" ht="34.5" hidden="false" customHeight="true" outlineLevel="0" collapsed="false">
      <c r="B1" s="14" t="s">
        <v>92</v>
      </c>
      <c r="C1" s="14"/>
      <c r="D1" s="14"/>
      <c r="E1" s="14"/>
      <c r="F1" s="14"/>
    </row>
    <row r="2" customFormat="false" ht="19.5" hidden="false" customHeight="true" outlineLevel="0" collapsed="false">
      <c r="B2" s="12" t="s">
        <v>93</v>
      </c>
      <c r="C2" s="12"/>
      <c r="E2" s="12" t="s">
        <v>94</v>
      </c>
      <c r="F2" s="12"/>
    </row>
    <row r="3" customFormat="false" ht="120" hidden="false" customHeight="true" outlineLevel="0" collapsed="false">
      <c r="B3" s="35" t="s">
        <v>95</v>
      </c>
      <c r="C3" s="35"/>
      <c r="D3" s="35"/>
      <c r="E3" s="36" t="s">
        <v>96</v>
      </c>
      <c r="F3" s="36"/>
    </row>
    <row r="4" customFormat="false" ht="7.5" hidden="false" customHeight="true" outlineLevel="0" collapsed="false"/>
    <row r="5" customFormat="false" ht="15" hidden="false" customHeight="true" outlineLevel="0" collapsed="false">
      <c r="B5" s="12" t="s">
        <v>97</v>
      </c>
      <c r="C5" s="12"/>
      <c r="D5" s="12"/>
      <c r="E5" s="12"/>
      <c r="F5" s="12"/>
    </row>
    <row r="6" customFormat="false" ht="79.5" hidden="false" customHeight="true" outlineLevel="0" collapsed="false">
      <c r="B6" s="37" t="s">
        <v>98</v>
      </c>
      <c r="C6" s="37"/>
      <c r="D6" s="37"/>
      <c r="E6" s="37"/>
      <c r="F6" s="37"/>
    </row>
    <row r="7" customFormat="false" ht="7.5" hidden="false" customHeight="true" outlineLevel="0" collapsed="false"/>
    <row r="8" customFormat="false" ht="15" hidden="false" customHeight="true" outlineLevel="0" collapsed="false">
      <c r="B8" s="12" t="s">
        <v>99</v>
      </c>
      <c r="C8" s="12"/>
      <c r="D8" s="12"/>
      <c r="E8" s="12"/>
      <c r="F8" s="12"/>
    </row>
    <row r="9" customFormat="false" ht="39" hidden="false" customHeight="true" outlineLevel="0" collapsed="false">
      <c r="B9" s="38" t="s">
        <v>100</v>
      </c>
      <c r="C9" s="38" t="s">
        <v>101</v>
      </c>
      <c r="D9" s="38" t="s">
        <v>102</v>
      </c>
      <c r="E9" s="38" t="s">
        <v>103</v>
      </c>
      <c r="F9" s="38"/>
    </row>
    <row r="10" customFormat="false" ht="21.75" hidden="false" customHeight="true" outlineLevel="0" collapsed="false">
      <c r="B10" s="16" t="s">
        <v>104</v>
      </c>
      <c r="C10" s="39" t="s">
        <v>62</v>
      </c>
      <c r="D10" s="18" t="n">
        <v>120000</v>
      </c>
      <c r="E10" s="40" t="s">
        <v>105</v>
      </c>
      <c r="F10" s="40"/>
    </row>
    <row r="11" customFormat="false" ht="21.75" hidden="false" customHeight="true" outlineLevel="0" collapsed="false">
      <c r="B11" s="16" t="s">
        <v>106</v>
      </c>
      <c r="C11" s="39" t="s">
        <v>62</v>
      </c>
      <c r="D11" s="18" t="n">
        <v>45000</v>
      </c>
      <c r="E11" s="40" t="s">
        <v>107</v>
      </c>
      <c r="F11" s="40"/>
    </row>
    <row r="12" customFormat="false" ht="21.75" hidden="false" customHeight="true" outlineLevel="0" collapsed="false">
      <c r="B12" s="16" t="s">
        <v>108</v>
      </c>
      <c r="C12" s="41" t="s">
        <v>71</v>
      </c>
      <c r="D12" s="18" t="n">
        <v>18000</v>
      </c>
      <c r="E12" s="42" t="s">
        <v>109</v>
      </c>
      <c r="F12" s="42"/>
    </row>
    <row r="13" customFormat="false" ht="21.75" hidden="false" customHeight="true" outlineLevel="0" collapsed="false">
      <c r="B13" s="16" t="s">
        <v>110</v>
      </c>
      <c r="C13" s="41" t="s">
        <v>71</v>
      </c>
      <c r="D13" s="18" t="n">
        <v>8400</v>
      </c>
      <c r="E13" s="42" t="s">
        <v>111</v>
      </c>
      <c r="F13" s="42"/>
    </row>
    <row r="14" customFormat="false" ht="21.75" hidden="false" customHeight="true" outlineLevel="0" collapsed="false">
      <c r="B14" s="16" t="s">
        <v>112</v>
      </c>
      <c r="C14" s="39" t="s">
        <v>62</v>
      </c>
      <c r="D14" s="18" t="n">
        <v>25000</v>
      </c>
      <c r="E14" s="40" t="s">
        <v>113</v>
      </c>
      <c r="F14" s="40"/>
    </row>
    <row r="15" customFormat="false" ht="21.75" hidden="false" customHeight="true" outlineLevel="0" collapsed="false">
      <c r="B15" s="16" t="s">
        <v>114</v>
      </c>
      <c r="C15" s="41" t="s">
        <v>71</v>
      </c>
      <c r="D15" s="18" t="n">
        <v>24000</v>
      </c>
      <c r="E15" s="42" t="s">
        <v>115</v>
      </c>
      <c r="F15" s="42"/>
    </row>
    <row r="16" customFormat="false" ht="21.75" hidden="false" customHeight="true" outlineLevel="0" collapsed="false">
      <c r="B16" s="16" t="s">
        <v>116</v>
      </c>
      <c r="C16" s="39" t="s">
        <v>62</v>
      </c>
      <c r="D16" s="18" t="n">
        <v>30000</v>
      </c>
      <c r="E16" s="40" t="s">
        <v>117</v>
      </c>
      <c r="F16" s="40"/>
    </row>
    <row r="17" customFormat="false" ht="21.75" hidden="false" customHeight="true" outlineLevel="0" collapsed="false">
      <c r="B17" s="16" t="s">
        <v>118</v>
      </c>
      <c r="C17" s="41" t="s">
        <v>71</v>
      </c>
      <c r="D17" s="18" t="n">
        <v>12000</v>
      </c>
      <c r="E17" s="42" t="s">
        <v>119</v>
      </c>
      <c r="F17" s="42"/>
    </row>
    <row r="18" customFormat="false" ht="21.75" hidden="false" customHeight="true" outlineLevel="0" collapsed="false">
      <c r="B18" s="16" t="s">
        <v>120</v>
      </c>
      <c r="C18" s="39" t="s">
        <v>62</v>
      </c>
      <c r="D18" s="18" t="n">
        <v>80000</v>
      </c>
      <c r="E18" s="40" t="s">
        <v>121</v>
      </c>
      <c r="F18" s="40"/>
    </row>
    <row r="19" customFormat="false" ht="21.75" hidden="false" customHeight="true" outlineLevel="0" collapsed="false">
      <c r="B19" s="16" t="s">
        <v>122</v>
      </c>
      <c r="C19" s="41" t="s">
        <v>71</v>
      </c>
      <c r="D19" s="18" t="n">
        <v>20000</v>
      </c>
      <c r="E19" s="42" t="s">
        <v>123</v>
      </c>
      <c r="F19" s="42"/>
    </row>
    <row r="20" customFormat="false" ht="21.75" hidden="false" customHeight="true" outlineLevel="0" collapsed="false">
      <c r="B20" s="16" t="s">
        <v>124</v>
      </c>
      <c r="C20" s="41" t="s">
        <v>71</v>
      </c>
      <c r="D20" s="18" t="n">
        <v>6000</v>
      </c>
      <c r="E20" s="42" t="s">
        <v>125</v>
      </c>
      <c r="F20" s="42"/>
    </row>
    <row r="21" customFormat="false" ht="21.75" hidden="false" customHeight="true" outlineLevel="0" collapsed="false">
      <c r="B21" s="16" t="s">
        <v>126</v>
      </c>
      <c r="C21" s="39" t="s">
        <v>62</v>
      </c>
      <c r="D21" s="18" t="n">
        <v>15000</v>
      </c>
      <c r="E21" s="40" t="s">
        <v>127</v>
      </c>
      <c r="F21" s="40"/>
    </row>
    <row r="22" customFormat="false" ht="21.75" hidden="false" customHeight="true" outlineLevel="0" collapsed="false">
      <c r="B22" s="16" t="s">
        <v>128</v>
      </c>
      <c r="C22" s="39" t="s">
        <v>62</v>
      </c>
      <c r="D22" s="18" t="n">
        <v>40000</v>
      </c>
      <c r="E22" s="40" t="s">
        <v>129</v>
      </c>
      <c r="F22" s="40"/>
    </row>
    <row r="23" customFormat="false" ht="21.75" hidden="false" customHeight="true" outlineLevel="0" collapsed="false">
      <c r="B23" s="16" t="s">
        <v>130</v>
      </c>
      <c r="C23" s="41" t="s">
        <v>71</v>
      </c>
      <c r="D23" s="18" t="n">
        <v>9600</v>
      </c>
      <c r="E23" s="42" t="s">
        <v>131</v>
      </c>
      <c r="F23" s="42"/>
    </row>
    <row r="24" customFormat="false" ht="21.75" hidden="false" customHeight="true" outlineLevel="0" collapsed="false">
      <c r="B24" s="16" t="s">
        <v>132</v>
      </c>
      <c r="C24" s="39" t="s">
        <v>62</v>
      </c>
      <c r="D24" s="18" t="n">
        <v>12000</v>
      </c>
      <c r="E24" s="40" t="s">
        <v>133</v>
      </c>
      <c r="F24" s="40"/>
    </row>
    <row r="25" customFormat="false" ht="21.75" hidden="false" customHeight="true" outlineLevel="0" collapsed="false">
      <c r="B25" s="16" t="s">
        <v>134</v>
      </c>
      <c r="C25" s="41" t="s">
        <v>71</v>
      </c>
      <c r="D25" s="18" t="n">
        <v>8000</v>
      </c>
      <c r="E25" s="42" t="s">
        <v>135</v>
      </c>
      <c r="F25" s="42"/>
    </row>
    <row r="26" customFormat="false" ht="19.5" hidden="false" customHeight="true" outlineLevel="0" collapsed="false">
      <c r="B26" s="43" t="s">
        <v>136</v>
      </c>
      <c r="D26" s="44" t="n">
        <f aca="false">SUMIF(C10:C25,"CapEx",D10:D25)</f>
        <v>367000</v>
      </c>
      <c r="E26" s="45"/>
      <c r="F26" s="45"/>
    </row>
    <row r="27" customFormat="false" ht="19.5" hidden="false" customHeight="true" outlineLevel="0" collapsed="false">
      <c r="B27" s="24" t="s">
        <v>137</v>
      </c>
      <c r="D27" s="46" t="n">
        <f aca="false">SUMIF(C10:C25,"OpEx",D10:D25)</f>
        <v>106000</v>
      </c>
      <c r="E27" s="45"/>
      <c r="F27" s="45"/>
    </row>
    <row r="28" customFormat="false" ht="19.5" hidden="false" customHeight="true" outlineLevel="0" collapsed="false">
      <c r="B28" s="21" t="s">
        <v>138</v>
      </c>
      <c r="D28" s="47" t="n">
        <f aca="false">D26/(D26+D27)</f>
        <v>0.775898520084567</v>
      </c>
    </row>
  </sheetData>
  <mergeCells count="27">
    <mergeCell ref="B1:F1"/>
    <mergeCell ref="B2:C2"/>
    <mergeCell ref="E2:F2"/>
    <mergeCell ref="B3:D3"/>
    <mergeCell ref="E3:F3"/>
    <mergeCell ref="B5:F5"/>
    <mergeCell ref="B6:F6"/>
    <mergeCell ref="B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N4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4"/>
    <col collapsed="false" customWidth="true" hidden="false" outlineLevel="0" max="2" min="2" style="1" width="30"/>
    <col collapsed="false" customWidth="true" hidden="false" outlineLevel="0" max="13" min="3" style="1" width="14"/>
    <col collapsed="false" customWidth="true" hidden="false" outlineLevel="0" max="14" min="14" style="1" width="18"/>
  </cols>
  <sheetData>
    <row r="1" customFormat="false" ht="34.5" hidden="false" customHeight="true" outlineLevel="0" collapsed="false">
      <c r="B1" s="14" t="s">
        <v>139</v>
      </c>
      <c r="C1" s="14"/>
      <c r="D1" s="14"/>
      <c r="E1" s="14"/>
      <c r="F1" s="14"/>
      <c r="G1" s="14"/>
      <c r="H1" s="14"/>
      <c r="I1" s="14"/>
      <c r="J1" s="14"/>
      <c r="K1" s="14"/>
      <c r="L1" s="14"/>
      <c r="M1" s="14"/>
      <c r="N1" s="14"/>
    </row>
    <row r="2" customFormat="false" ht="15" hidden="false" customHeight="true" outlineLevel="0" collapsed="false">
      <c r="B2" s="12" t="s">
        <v>140</v>
      </c>
      <c r="C2" s="12"/>
      <c r="D2" s="12"/>
      <c r="E2" s="12"/>
      <c r="F2" s="12"/>
      <c r="G2" s="12"/>
      <c r="H2" s="12"/>
      <c r="I2" s="12"/>
      <c r="J2" s="12"/>
      <c r="K2" s="12"/>
      <c r="L2" s="12"/>
      <c r="M2" s="12"/>
      <c r="N2" s="12"/>
    </row>
    <row r="3" customFormat="false" ht="15" hidden="false" customHeight="true" outlineLevel="0" collapsed="false">
      <c r="B3" s="38" t="s">
        <v>141</v>
      </c>
      <c r="C3" s="38" t="s">
        <v>142</v>
      </c>
      <c r="D3" s="38"/>
      <c r="E3" s="38"/>
      <c r="F3" s="38" t="s">
        <v>143</v>
      </c>
      <c r="G3" s="38"/>
      <c r="H3" s="38"/>
      <c r="I3" s="38"/>
      <c r="J3" s="38"/>
      <c r="K3" s="38"/>
      <c r="L3" s="38"/>
      <c r="M3" s="38"/>
      <c r="N3" s="38"/>
    </row>
    <row r="4" customFormat="false" ht="19.5" hidden="false" customHeight="true" outlineLevel="0" collapsed="false">
      <c r="B4" s="13" t="s">
        <v>144</v>
      </c>
      <c r="C4" s="48" t="s">
        <v>145</v>
      </c>
      <c r="D4" s="48"/>
      <c r="E4" s="48"/>
      <c r="F4" s="49" t="s">
        <v>146</v>
      </c>
      <c r="G4" s="49"/>
      <c r="H4" s="49"/>
      <c r="I4" s="49"/>
      <c r="J4" s="49"/>
      <c r="K4" s="49"/>
      <c r="L4" s="49"/>
      <c r="M4" s="49"/>
      <c r="N4" s="49"/>
    </row>
    <row r="5" customFormat="false" ht="19.5" hidden="false" customHeight="true" outlineLevel="0" collapsed="false">
      <c r="B5" s="50" t="s">
        <v>147</v>
      </c>
      <c r="C5" s="51" t="s">
        <v>148</v>
      </c>
      <c r="D5" s="51"/>
      <c r="E5" s="51"/>
      <c r="F5" s="52" t="s">
        <v>149</v>
      </c>
      <c r="G5" s="52"/>
      <c r="H5" s="52"/>
      <c r="I5" s="52"/>
      <c r="J5" s="52"/>
      <c r="K5" s="52"/>
      <c r="L5" s="52"/>
      <c r="M5" s="52"/>
      <c r="N5" s="52"/>
    </row>
    <row r="6" customFormat="false" ht="19.5" hidden="false" customHeight="true" outlineLevel="0" collapsed="false">
      <c r="B6" s="13" t="s">
        <v>150</v>
      </c>
      <c r="C6" s="48" t="s">
        <v>151</v>
      </c>
      <c r="D6" s="48"/>
      <c r="E6" s="48"/>
      <c r="F6" s="49" t="s">
        <v>152</v>
      </c>
      <c r="G6" s="49"/>
      <c r="H6" s="49"/>
      <c r="I6" s="49"/>
      <c r="J6" s="49"/>
      <c r="K6" s="49"/>
      <c r="L6" s="49"/>
      <c r="M6" s="49"/>
      <c r="N6" s="49"/>
    </row>
    <row r="7" customFormat="false" ht="19.5" hidden="false" customHeight="true" outlineLevel="0" collapsed="false">
      <c r="B7" s="50" t="s">
        <v>153</v>
      </c>
      <c r="C7" s="51" t="s">
        <v>154</v>
      </c>
      <c r="D7" s="51"/>
      <c r="E7" s="51"/>
      <c r="F7" s="52" t="s">
        <v>155</v>
      </c>
      <c r="G7" s="52"/>
      <c r="H7" s="52"/>
      <c r="I7" s="52"/>
      <c r="J7" s="52"/>
      <c r="K7" s="52"/>
      <c r="L7" s="52"/>
      <c r="M7" s="52"/>
      <c r="N7" s="52"/>
    </row>
    <row r="8" customFormat="false" ht="19.5" hidden="false" customHeight="true" outlineLevel="0" collapsed="false">
      <c r="B8" s="13" t="s">
        <v>156</v>
      </c>
      <c r="C8" s="48" t="s">
        <v>157</v>
      </c>
      <c r="D8" s="48"/>
      <c r="E8" s="48"/>
      <c r="F8" s="49" t="s">
        <v>158</v>
      </c>
      <c r="G8" s="49"/>
      <c r="H8" s="49"/>
      <c r="I8" s="49"/>
      <c r="J8" s="49"/>
      <c r="K8" s="49"/>
      <c r="L8" s="49"/>
      <c r="M8" s="49"/>
      <c r="N8" s="49"/>
    </row>
    <row r="9" customFormat="false" ht="19.5" hidden="false" customHeight="true" outlineLevel="0" collapsed="false">
      <c r="B9" s="50" t="s">
        <v>159</v>
      </c>
      <c r="C9" s="51" t="s">
        <v>160</v>
      </c>
      <c r="D9" s="51"/>
      <c r="E9" s="51"/>
      <c r="F9" s="52" t="s">
        <v>161</v>
      </c>
      <c r="G9" s="52"/>
      <c r="H9" s="52"/>
      <c r="I9" s="52"/>
      <c r="J9" s="52"/>
      <c r="K9" s="52"/>
      <c r="L9" s="52"/>
      <c r="M9" s="52"/>
      <c r="N9" s="52"/>
    </row>
    <row r="10" customFormat="false" ht="19.5" hidden="false" customHeight="true" outlineLevel="0" collapsed="false">
      <c r="B10" s="13" t="s">
        <v>162</v>
      </c>
      <c r="C10" s="48" t="s">
        <v>163</v>
      </c>
      <c r="D10" s="48"/>
      <c r="E10" s="48"/>
      <c r="F10" s="49" t="s">
        <v>164</v>
      </c>
      <c r="G10" s="49"/>
      <c r="H10" s="49"/>
      <c r="I10" s="49"/>
      <c r="J10" s="49"/>
      <c r="K10" s="49"/>
      <c r="L10" s="49"/>
      <c r="M10" s="49"/>
      <c r="N10" s="49"/>
    </row>
    <row r="11" customFormat="false" ht="19.5" hidden="false" customHeight="true" outlineLevel="0" collapsed="false">
      <c r="B11" s="50" t="s">
        <v>165</v>
      </c>
      <c r="C11" s="51" t="s">
        <v>166</v>
      </c>
      <c r="D11" s="51"/>
      <c r="E11" s="51"/>
      <c r="F11" s="52" t="s">
        <v>167</v>
      </c>
      <c r="G11" s="52"/>
      <c r="H11" s="52"/>
      <c r="I11" s="52"/>
      <c r="J11" s="52"/>
      <c r="K11" s="52"/>
      <c r="L11" s="52"/>
      <c r="M11" s="52"/>
      <c r="N11" s="52"/>
    </row>
    <row r="12" customFormat="false" ht="19.5" hidden="false" customHeight="true" outlineLevel="0" collapsed="false">
      <c r="B12" s="13" t="s">
        <v>168</v>
      </c>
      <c r="C12" s="48" t="s">
        <v>169</v>
      </c>
      <c r="D12" s="48"/>
      <c r="E12" s="48"/>
      <c r="F12" s="49" t="s">
        <v>170</v>
      </c>
      <c r="G12" s="49"/>
      <c r="H12" s="49"/>
      <c r="I12" s="49"/>
      <c r="J12" s="49"/>
      <c r="K12" s="49"/>
      <c r="L12" s="49"/>
      <c r="M12" s="49"/>
      <c r="N12" s="49"/>
    </row>
    <row r="13" customFormat="false" ht="19.5" hidden="false" customHeight="true" outlineLevel="0" collapsed="false">
      <c r="B13" s="50" t="s">
        <v>171</v>
      </c>
      <c r="C13" s="51" t="s">
        <v>172</v>
      </c>
      <c r="D13" s="51"/>
      <c r="E13" s="51"/>
      <c r="F13" s="52" t="s">
        <v>173</v>
      </c>
      <c r="G13" s="52"/>
      <c r="H13" s="52"/>
      <c r="I13" s="52"/>
      <c r="J13" s="52"/>
      <c r="K13" s="52"/>
      <c r="L13" s="52"/>
      <c r="M13" s="52"/>
      <c r="N13" s="52"/>
    </row>
    <row r="14" customFormat="false" ht="9.75" hidden="false" customHeight="true" outlineLevel="0" collapsed="false"/>
    <row r="15" customFormat="false" ht="19.5" hidden="false" customHeight="true" outlineLevel="0" collapsed="false">
      <c r="B15" s="12" t="s">
        <v>174</v>
      </c>
      <c r="C15" s="12"/>
      <c r="D15" s="12"/>
      <c r="E15" s="12"/>
      <c r="F15" s="12"/>
    </row>
    <row r="16" customFormat="false" ht="19.5" hidden="false" customHeight="true" outlineLevel="0" collapsed="false">
      <c r="B16" s="13" t="s">
        <v>40</v>
      </c>
      <c r="C16" s="5" t="s">
        <v>41</v>
      </c>
      <c r="D16" s="5"/>
      <c r="E16" s="5"/>
      <c r="F16" s="5"/>
    </row>
    <row r="17" customFormat="false" ht="19.5" hidden="false" customHeight="true" outlineLevel="0" collapsed="false">
      <c r="B17" s="13" t="s">
        <v>175</v>
      </c>
      <c r="C17" s="18" t="n">
        <v>550000</v>
      </c>
      <c r="D17" s="18"/>
      <c r="E17" s="18"/>
      <c r="F17" s="18"/>
    </row>
    <row r="18" customFormat="false" ht="19.5" hidden="false" customHeight="true" outlineLevel="0" collapsed="false">
      <c r="B18" s="13" t="s">
        <v>176</v>
      </c>
      <c r="C18" s="53" t="n">
        <v>12</v>
      </c>
      <c r="D18" s="53"/>
      <c r="E18" s="53"/>
      <c r="F18" s="53"/>
    </row>
    <row r="19" customFormat="false" ht="19.5" hidden="false" customHeight="true" outlineLevel="0" collapsed="false">
      <c r="B19" s="13" t="s">
        <v>177</v>
      </c>
      <c r="C19" s="53" t="n">
        <v>6</v>
      </c>
      <c r="D19" s="53"/>
      <c r="E19" s="53"/>
      <c r="F19" s="53"/>
    </row>
    <row r="20" customFormat="false" ht="9.75" hidden="false" customHeight="true" outlineLevel="0" collapsed="false"/>
    <row r="21" customFormat="false" ht="19.5" hidden="false" customHeight="true" outlineLevel="0" collapsed="false">
      <c r="B21" s="12" t="s">
        <v>178</v>
      </c>
      <c r="C21" s="12"/>
      <c r="D21" s="12"/>
      <c r="E21" s="12"/>
      <c r="F21" s="12"/>
      <c r="G21" s="12"/>
      <c r="H21" s="12"/>
      <c r="I21" s="12"/>
      <c r="J21" s="12"/>
      <c r="K21" s="12"/>
      <c r="L21" s="12"/>
      <c r="M21" s="12"/>
      <c r="N21" s="12"/>
    </row>
    <row r="22" customFormat="false" ht="19.5" hidden="false" customHeight="true" outlineLevel="0" collapsed="false">
      <c r="B22" s="38" t="s">
        <v>141</v>
      </c>
      <c r="C22" s="38" t="s">
        <v>179</v>
      </c>
      <c r="D22" s="38" t="s">
        <v>180</v>
      </c>
      <c r="E22" s="38" t="s">
        <v>181</v>
      </c>
      <c r="F22" s="38" t="s">
        <v>182</v>
      </c>
      <c r="G22" s="38" t="s">
        <v>183</v>
      </c>
      <c r="H22" s="38" t="s">
        <v>184</v>
      </c>
      <c r="I22" s="38" t="s">
        <v>185</v>
      </c>
      <c r="J22" s="38" t="s">
        <v>186</v>
      </c>
      <c r="K22" s="38" t="s">
        <v>187</v>
      </c>
      <c r="L22" s="38" t="s">
        <v>188</v>
      </c>
      <c r="M22" s="38" t="s">
        <v>189</v>
      </c>
      <c r="N22" s="38" t="s">
        <v>190</v>
      </c>
    </row>
    <row r="23" customFormat="false" ht="19.5" hidden="false" customHeight="true" outlineLevel="0" collapsed="false">
      <c r="B23" s="13" t="s">
        <v>191</v>
      </c>
      <c r="C23" s="18" t="n">
        <v>45833</v>
      </c>
      <c r="D23" s="18" t="n">
        <v>91667</v>
      </c>
      <c r="E23" s="18" t="n">
        <v>137500</v>
      </c>
      <c r="F23" s="18" t="n">
        <v>183333</v>
      </c>
      <c r="G23" s="18" t="n">
        <v>229167</v>
      </c>
      <c r="H23" s="18" t="n">
        <v>275000</v>
      </c>
      <c r="I23" s="18" t="n">
        <v>320833</v>
      </c>
      <c r="J23" s="18" t="n">
        <v>366667</v>
      </c>
      <c r="K23" s="18" t="n">
        <v>412500</v>
      </c>
      <c r="L23" s="18" t="n">
        <v>458333</v>
      </c>
      <c r="M23" s="18" t="n">
        <v>504167</v>
      </c>
      <c r="N23" s="18" t="n">
        <v>550000</v>
      </c>
    </row>
    <row r="24" customFormat="false" ht="19.5" hidden="false" customHeight="true" outlineLevel="0" collapsed="false">
      <c r="B24" s="43" t="s">
        <v>192</v>
      </c>
      <c r="C24" s="18" t="n">
        <v>40000</v>
      </c>
      <c r="D24" s="18" t="n">
        <v>82000</v>
      </c>
      <c r="E24" s="18" t="n">
        <v>128000</v>
      </c>
      <c r="F24" s="18" t="n">
        <v>168000</v>
      </c>
      <c r="G24" s="18" t="n">
        <v>210000</v>
      </c>
      <c r="H24" s="18" t="n">
        <v>248000</v>
      </c>
      <c r="I24" s="54"/>
      <c r="J24" s="54"/>
      <c r="K24" s="54"/>
      <c r="L24" s="54"/>
      <c r="M24" s="54"/>
      <c r="N24" s="54"/>
    </row>
    <row r="25" customFormat="false" ht="19.5" hidden="false" customHeight="true" outlineLevel="0" collapsed="false">
      <c r="B25" s="24" t="s">
        <v>193</v>
      </c>
      <c r="C25" s="18" t="n">
        <v>48000</v>
      </c>
      <c r="D25" s="18" t="n">
        <v>98000</v>
      </c>
      <c r="E25" s="18" t="n">
        <v>150000</v>
      </c>
      <c r="F25" s="18" t="n">
        <v>195000</v>
      </c>
      <c r="G25" s="18" t="n">
        <v>245000</v>
      </c>
      <c r="H25" s="18" t="n">
        <v>295000</v>
      </c>
      <c r="I25" s="54"/>
      <c r="J25" s="54"/>
      <c r="K25" s="54"/>
      <c r="L25" s="54"/>
      <c r="M25" s="54"/>
      <c r="N25" s="54"/>
    </row>
    <row r="26" customFormat="false" ht="9.75" hidden="false" customHeight="true" outlineLevel="0" collapsed="false"/>
    <row r="27" customFormat="false" ht="19.5" hidden="false" customHeight="true" outlineLevel="0" collapsed="false">
      <c r="B27" s="12" t="s">
        <v>194</v>
      </c>
      <c r="C27" s="12"/>
      <c r="D27" s="12"/>
      <c r="E27" s="12"/>
      <c r="F27" s="12"/>
      <c r="G27" s="12"/>
      <c r="H27" s="12"/>
      <c r="I27" s="12"/>
      <c r="J27" s="12"/>
      <c r="K27" s="12"/>
      <c r="L27" s="12"/>
      <c r="M27" s="12"/>
      <c r="N27" s="12"/>
    </row>
    <row r="28" customFormat="false" ht="19.5" hidden="false" customHeight="true" outlineLevel="0" collapsed="false">
      <c r="B28" s="38" t="s">
        <v>141</v>
      </c>
      <c r="C28" s="38" t="s">
        <v>179</v>
      </c>
      <c r="D28" s="38" t="s">
        <v>180</v>
      </c>
      <c r="E28" s="38" t="s">
        <v>181</v>
      </c>
      <c r="F28" s="38" t="s">
        <v>182</v>
      </c>
      <c r="G28" s="38" t="s">
        <v>183</v>
      </c>
      <c r="H28" s="38" t="s">
        <v>184</v>
      </c>
      <c r="I28" s="38" t="s">
        <v>185</v>
      </c>
      <c r="J28" s="38" t="s">
        <v>186</v>
      </c>
      <c r="K28" s="38" t="s">
        <v>187</v>
      </c>
      <c r="L28" s="38" t="s">
        <v>188</v>
      </c>
      <c r="M28" s="38" t="s">
        <v>189</v>
      </c>
      <c r="N28" s="38" t="s">
        <v>190</v>
      </c>
    </row>
    <row r="29" customFormat="false" ht="19.5" hidden="false" customHeight="true" outlineLevel="0" collapsed="false">
      <c r="B29" s="13" t="s">
        <v>195</v>
      </c>
      <c r="C29" s="19" t="n">
        <f aca="false">IF(C24="","",C24-C25)</f>
        <v>-8000</v>
      </c>
      <c r="D29" s="19" t="n">
        <f aca="false">IF(D24="","",D24-D25)</f>
        <v>-16000</v>
      </c>
      <c r="E29" s="19" t="n">
        <f aca="false">IF(E24="","",E24-E25)</f>
        <v>-22000</v>
      </c>
      <c r="F29" s="19" t="n">
        <f aca="false">IF(F24="","",F24-F25)</f>
        <v>-27000</v>
      </c>
      <c r="G29" s="19" t="n">
        <f aca="false">IF(G24="","",G24-G25)</f>
        <v>-35000</v>
      </c>
      <c r="H29" s="19" t="n">
        <f aca="false">IF(H24="","",H24-H25)</f>
        <v>-47000</v>
      </c>
      <c r="I29" s="19" t="str">
        <f aca="false">IF(I24="","",I24-I25)</f>
        <v/>
      </c>
      <c r="J29" s="19" t="str">
        <f aca="false">IF(J24="","",J24-J25)</f>
        <v/>
      </c>
      <c r="K29" s="19" t="str">
        <f aca="false">IF(K24="","",K24-K25)</f>
        <v/>
      </c>
      <c r="L29" s="19" t="str">
        <f aca="false">IF(L24="","",L24-L25)</f>
        <v/>
      </c>
      <c r="M29" s="19" t="str">
        <f aca="false">IF(M24="","",M24-M25)</f>
        <v/>
      </c>
      <c r="N29" s="19" t="str">
        <f aca="false">IF(N24="","",N24-N25)</f>
        <v/>
      </c>
    </row>
    <row r="30" customFormat="false" ht="19.5" hidden="false" customHeight="true" outlineLevel="0" collapsed="false">
      <c r="B30" s="13" t="s">
        <v>196</v>
      </c>
      <c r="C30" s="19" t="n">
        <f aca="false">IF(C24="","",C24-C23)</f>
        <v>-5833</v>
      </c>
      <c r="D30" s="19" t="n">
        <f aca="false">IF(D24="","",D24-D23)</f>
        <v>-9667</v>
      </c>
      <c r="E30" s="19" t="n">
        <f aca="false">IF(E24="","",E24-E23)</f>
        <v>-9500</v>
      </c>
      <c r="F30" s="19" t="n">
        <f aca="false">IF(F24="","",F24-F23)</f>
        <v>-15333</v>
      </c>
      <c r="G30" s="19" t="n">
        <f aca="false">IF(G24="","",G24-G23)</f>
        <v>-19167</v>
      </c>
      <c r="H30" s="19" t="n">
        <f aca="false">IF(H24="","",H24-H23)</f>
        <v>-27000</v>
      </c>
      <c r="I30" s="19" t="str">
        <f aca="false">IF(I24="","",I24-I23)</f>
        <v/>
      </c>
      <c r="J30" s="19" t="str">
        <f aca="false">IF(J24="","",J24-J23)</f>
        <v/>
      </c>
      <c r="K30" s="19" t="str">
        <f aca="false">IF(K24="","",K24-K23)</f>
        <v/>
      </c>
      <c r="L30" s="19" t="str">
        <f aca="false">IF(L24="","",L24-L23)</f>
        <v/>
      </c>
      <c r="M30" s="19" t="str">
        <f aca="false">IF(M24="","",M24-M23)</f>
        <v/>
      </c>
      <c r="N30" s="19" t="str">
        <f aca="false">IF(N24="","",N24-N23)</f>
        <v/>
      </c>
    </row>
    <row r="31" customFormat="false" ht="19.5" hidden="false" customHeight="true" outlineLevel="0" collapsed="false">
      <c r="B31" s="13" t="s">
        <v>159</v>
      </c>
      <c r="C31" s="55" t="n">
        <f aca="false">IF(OR(C25="",C25=0),"",C24/C25)</f>
        <v>0.833333333333333</v>
      </c>
      <c r="D31" s="55" t="n">
        <f aca="false">IF(OR(D25="",D25=0),"",D24/D25)</f>
        <v>0.836734693877551</v>
      </c>
      <c r="E31" s="55" t="n">
        <f aca="false">IF(OR(E25="",E25=0),"",E24/E25)</f>
        <v>0.853333333333333</v>
      </c>
      <c r="F31" s="55" t="n">
        <f aca="false">IF(OR(F25="",F25=0),"",F24/F25)</f>
        <v>0.861538461538462</v>
      </c>
      <c r="G31" s="55" t="n">
        <f aca="false">IF(OR(G25="",G25=0),"",G24/G25)</f>
        <v>0.857142857142857</v>
      </c>
      <c r="H31" s="55" t="n">
        <f aca="false">IF(OR(H25="",H25=0),"",H24/H25)</f>
        <v>0.840677966101695</v>
      </c>
      <c r="I31" s="55" t="str">
        <f aca="false">IF(OR(I25="",I25=0),"",I24/I25)</f>
        <v/>
      </c>
      <c r="J31" s="55" t="str">
        <f aca="false">IF(OR(J25="",J25=0),"",J24/J25)</f>
        <v/>
      </c>
      <c r="K31" s="55" t="str">
        <f aca="false">IF(OR(K25="",K25=0),"",K24/K25)</f>
        <v/>
      </c>
      <c r="L31" s="55" t="str">
        <f aca="false">IF(OR(L25="",L25=0),"",L24/L25)</f>
        <v/>
      </c>
      <c r="M31" s="55" t="str">
        <f aca="false">IF(OR(M25="",M25=0),"",M24/M25)</f>
        <v/>
      </c>
      <c r="N31" s="55" t="str">
        <f aca="false">IF(OR(N25="",N25=0),"",N24/N25)</f>
        <v/>
      </c>
    </row>
    <row r="32" customFormat="false" ht="19.5" hidden="false" customHeight="true" outlineLevel="0" collapsed="false">
      <c r="B32" s="13" t="s">
        <v>162</v>
      </c>
      <c r="C32" s="55" t="n">
        <f aca="false">IF(OR(C23="",C23=0),"",C24/C23)</f>
        <v>0.872733619880872</v>
      </c>
      <c r="D32" s="55" t="n">
        <f aca="false">IF(OR(D23="",D23=0),"",D24/D23)</f>
        <v>0.894542201664721</v>
      </c>
      <c r="E32" s="55" t="n">
        <f aca="false">IF(OR(E23="",E23=0),"",E24/E23)</f>
        <v>0.930909090909091</v>
      </c>
      <c r="F32" s="55" t="n">
        <f aca="false">IF(OR(F23="",F23=0),"",F24/F23)</f>
        <v>0.916365302482368</v>
      </c>
      <c r="G32" s="55" t="n">
        <f aca="false">IF(OR(G23="",G23=0),"",G24/G23)</f>
        <v>0.916362303473013</v>
      </c>
      <c r="H32" s="55" t="n">
        <f aca="false">IF(OR(H23="",H23=0),"",H24/H23)</f>
        <v>0.901818181818182</v>
      </c>
      <c r="I32" s="55" t="n">
        <f aca="false">IF(OR(I23="",I23=0),"",I24/I23)</f>
        <v>0</v>
      </c>
      <c r="J32" s="55" t="n">
        <f aca="false">IF(OR(J23="",J23=0),"",J24/J23)</f>
        <v>0</v>
      </c>
      <c r="K32" s="55" t="n">
        <f aca="false">IF(OR(K23="",K23=0),"",K24/K23)</f>
        <v>0</v>
      </c>
      <c r="L32" s="55" t="n">
        <f aca="false">IF(OR(L23="",L23=0),"",L24/L23)</f>
        <v>0</v>
      </c>
      <c r="M32" s="55" t="n">
        <f aca="false">IF(OR(M23="",M23=0),"",M24/M23)</f>
        <v>0</v>
      </c>
      <c r="N32" s="55" t="n">
        <f aca="false">IF(OR(N23="",N23=0),"",N24/N23)</f>
        <v>0</v>
      </c>
    </row>
    <row r="33" customFormat="false" ht="9.75" hidden="false" customHeight="true" outlineLevel="0" collapsed="false"/>
    <row r="34" customFormat="false" ht="19.5" hidden="false" customHeight="true" outlineLevel="0" collapsed="false">
      <c r="B34" s="12" t="s">
        <v>197</v>
      </c>
      <c r="C34" s="12"/>
      <c r="D34" s="12"/>
      <c r="E34" s="12"/>
      <c r="F34" s="12"/>
      <c r="G34" s="12"/>
      <c r="H34" s="12"/>
    </row>
    <row r="35" customFormat="false" ht="19.5" hidden="false" customHeight="true" outlineLevel="0" collapsed="false">
      <c r="B35" s="38" t="s">
        <v>141</v>
      </c>
      <c r="C35" s="38" t="s">
        <v>198</v>
      </c>
      <c r="D35" s="38" t="s">
        <v>199</v>
      </c>
      <c r="E35" s="38" t="s">
        <v>200</v>
      </c>
      <c r="F35" s="38"/>
      <c r="G35" s="38"/>
      <c r="H35" s="38"/>
    </row>
    <row r="36" customFormat="false" ht="21.75" hidden="false" customHeight="true" outlineLevel="0" collapsed="false">
      <c r="B36" s="13" t="s">
        <v>175</v>
      </c>
      <c r="C36" s="56" t="n">
        <f aca="false">C17</f>
        <v>550000</v>
      </c>
      <c r="D36" s="57"/>
      <c r="E36" s="58" t="s">
        <v>201</v>
      </c>
      <c r="F36" s="58"/>
      <c r="G36" s="58"/>
      <c r="H36" s="58"/>
    </row>
    <row r="37" customFormat="false" ht="21.75" hidden="false" customHeight="true" outlineLevel="0" collapsed="false">
      <c r="B37" s="13" t="s">
        <v>202</v>
      </c>
      <c r="C37" s="59" t="n">
        <f aca="false">C19</f>
        <v>6</v>
      </c>
      <c r="D37" s="57"/>
      <c r="E37" s="58" t="s">
        <v>203</v>
      </c>
      <c r="F37" s="58"/>
      <c r="G37" s="58"/>
      <c r="H37" s="58"/>
    </row>
    <row r="38" customFormat="false" ht="21.75" hidden="false" customHeight="true" outlineLevel="0" collapsed="false">
      <c r="B38" s="13" t="s">
        <v>204</v>
      </c>
      <c r="C38" s="56" t="n">
        <f aca="true">OFFSET(C23,0,C19-1)</f>
        <v>275000</v>
      </c>
      <c r="D38" s="57"/>
      <c r="E38" s="58" t="s">
        <v>205</v>
      </c>
      <c r="F38" s="58"/>
      <c r="G38" s="58"/>
      <c r="H38" s="58"/>
    </row>
    <row r="39" customFormat="false" ht="21.75" hidden="false" customHeight="true" outlineLevel="0" collapsed="false">
      <c r="B39" s="13" t="s">
        <v>206</v>
      </c>
      <c r="C39" s="56" t="n">
        <f aca="true">OFFSET(C24,0,C19-1)</f>
        <v>248000</v>
      </c>
      <c r="D39" s="57"/>
      <c r="E39" s="58" t="s">
        <v>207</v>
      </c>
      <c r="F39" s="58"/>
      <c r="G39" s="58"/>
      <c r="H39" s="58"/>
    </row>
    <row r="40" customFormat="false" ht="21.75" hidden="false" customHeight="true" outlineLevel="0" collapsed="false">
      <c r="B40" s="13" t="s">
        <v>208</v>
      </c>
      <c r="C40" s="56" t="n">
        <f aca="true">OFFSET(C25,0,C19-1)</f>
        <v>295000</v>
      </c>
      <c r="D40" s="57"/>
      <c r="E40" s="58" t="s">
        <v>209</v>
      </c>
      <c r="F40" s="58"/>
      <c r="G40" s="58"/>
      <c r="H40" s="58"/>
    </row>
    <row r="41" customFormat="false" ht="21.75" hidden="false" customHeight="true" outlineLevel="0" collapsed="false">
      <c r="B41" s="13" t="s">
        <v>210</v>
      </c>
      <c r="C41" s="56" t="n">
        <f aca="true">OFFSET(C29,0,C19-1)</f>
        <v>-47000</v>
      </c>
      <c r="D41" s="60" t="str">
        <f aca="false">IF(C41="","",IF(C41&gt;=0,"✅ Under Budget","⚠️ Over Budget"))</f>
        <v>⚠️ Over Budget</v>
      </c>
      <c r="E41" s="58" t="s">
        <v>211</v>
      </c>
      <c r="F41" s="58"/>
      <c r="G41" s="58"/>
      <c r="H41" s="58"/>
    </row>
    <row r="42" customFormat="false" ht="21.75" hidden="false" customHeight="true" outlineLevel="0" collapsed="false">
      <c r="B42" s="13" t="s">
        <v>212</v>
      </c>
      <c r="C42" s="56" t="n">
        <f aca="true">OFFSET(C30,0,C19-1)</f>
        <v>-27000</v>
      </c>
      <c r="D42" s="60" t="str">
        <f aca="false">IF(C42="","",IF(C42&gt;=0,"✅ Ahead","⚠️ Behind"))</f>
        <v>⚠️ Behind</v>
      </c>
      <c r="E42" s="58" t="s">
        <v>213</v>
      </c>
      <c r="F42" s="58"/>
      <c r="G42" s="58"/>
      <c r="H42" s="58"/>
    </row>
    <row r="43" customFormat="false" ht="21.75" hidden="false" customHeight="true" outlineLevel="0" collapsed="false">
      <c r="B43" s="13" t="s">
        <v>160</v>
      </c>
      <c r="C43" s="61" t="n">
        <f aca="true">OFFSET(C31,0,C19-1)</f>
        <v>0.840677966101695</v>
      </c>
      <c r="D43" s="60" t="str">
        <f aca="false">IF(C43="","",IF(C43&gt;=1,"✅ Efficient","⚠️ Overspending"))</f>
        <v>⚠️ Overspending</v>
      </c>
      <c r="E43" s="58" t="s">
        <v>214</v>
      </c>
      <c r="F43" s="58"/>
      <c r="G43" s="58"/>
      <c r="H43" s="58"/>
    </row>
    <row r="44" customFormat="false" ht="21.75" hidden="false" customHeight="true" outlineLevel="0" collapsed="false">
      <c r="B44" s="13" t="s">
        <v>163</v>
      </c>
      <c r="C44" s="61" t="n">
        <f aca="true">OFFSET(C32,0,C19-1)</f>
        <v>0.901818181818182</v>
      </c>
      <c r="D44" s="60" t="str">
        <f aca="false">IF(C44="","",IF(C44&gt;=1,"✅ On/Ahead","⚠️ Behind"))</f>
        <v>⚠️ Behind</v>
      </c>
      <c r="E44" s="58" t="s">
        <v>215</v>
      </c>
      <c r="F44" s="58"/>
      <c r="G44" s="58"/>
      <c r="H44" s="58"/>
    </row>
    <row r="45" customFormat="false" ht="21.75" hidden="false" customHeight="true" outlineLevel="0" collapsed="false">
      <c r="B45" s="13" t="s">
        <v>216</v>
      </c>
      <c r="C45" s="56" t="n">
        <f aca="true">IF(OFFSET(C31,0,C19-1)=0,"",C17/OFFSET(C31,0,C19-1))</f>
        <v>654233.870967742</v>
      </c>
      <c r="D45" s="57"/>
      <c r="E45" s="58" t="s">
        <v>217</v>
      </c>
      <c r="F45" s="58"/>
      <c r="G45" s="58"/>
      <c r="H45" s="58"/>
    </row>
    <row r="46" customFormat="false" ht="21.75" hidden="false" customHeight="true" outlineLevel="0" collapsed="false">
      <c r="B46" s="13" t="s">
        <v>218</v>
      </c>
      <c r="C46" s="56" t="n">
        <f aca="true">IF(OFFSET(C31,0,C19-1)=0,"",(C17-OFFSET(C24,0,C19-1))/OFFSET(C31,0,C19-1))</f>
        <v>359233.870967742</v>
      </c>
      <c r="D46" s="57"/>
      <c r="E46" s="58" t="s">
        <v>219</v>
      </c>
      <c r="F46" s="58"/>
      <c r="G46" s="58"/>
      <c r="H46" s="58"/>
    </row>
    <row r="47" customFormat="false" ht="21.75" hidden="false" customHeight="true" outlineLevel="0" collapsed="false">
      <c r="B47" s="13" t="s">
        <v>171</v>
      </c>
      <c r="C47" s="56" t="n">
        <f aca="true">IF(OFFSET(C31,0,C19-1)=0,"",C17-(C17/OFFSET(C31,0,C19-1)))</f>
        <v>-104233.870967742</v>
      </c>
      <c r="D47" s="60" t="str">
        <f aca="false">IF(C47="","",IF(C47&gt;=0,"✅ On Budget","🚨 Will Overspend"))</f>
        <v>🚨 Will Overspend</v>
      </c>
      <c r="E47" s="58" t="s">
        <v>220</v>
      </c>
      <c r="F47" s="58"/>
      <c r="G47" s="58"/>
      <c r="H47" s="58"/>
    </row>
  </sheetData>
  <mergeCells count="45">
    <mergeCell ref="B1:N1"/>
    <mergeCell ref="B2:N2"/>
    <mergeCell ref="C3:E3"/>
    <mergeCell ref="F3:N3"/>
    <mergeCell ref="C4:E4"/>
    <mergeCell ref="F4:N4"/>
    <mergeCell ref="C5:E5"/>
    <mergeCell ref="F5:N5"/>
    <mergeCell ref="C6:E6"/>
    <mergeCell ref="F6:N6"/>
    <mergeCell ref="C7:E7"/>
    <mergeCell ref="F7:N7"/>
    <mergeCell ref="C8:E8"/>
    <mergeCell ref="F8:N8"/>
    <mergeCell ref="C9:E9"/>
    <mergeCell ref="F9:N9"/>
    <mergeCell ref="C10:E10"/>
    <mergeCell ref="F10:N10"/>
    <mergeCell ref="C11:E11"/>
    <mergeCell ref="F11:N11"/>
    <mergeCell ref="C12:E12"/>
    <mergeCell ref="F12:N12"/>
    <mergeCell ref="C13:E13"/>
    <mergeCell ref="F13:N13"/>
    <mergeCell ref="B15:F15"/>
    <mergeCell ref="C16:F16"/>
    <mergeCell ref="C17:F17"/>
    <mergeCell ref="C18:F18"/>
    <mergeCell ref="C19:F19"/>
    <mergeCell ref="B21:N21"/>
    <mergeCell ref="B27:N27"/>
    <mergeCell ref="B34:H34"/>
    <mergeCell ref="E35:H35"/>
    <mergeCell ref="E36:H36"/>
    <mergeCell ref="E37:H37"/>
    <mergeCell ref="E38:H38"/>
    <mergeCell ref="E39:H39"/>
    <mergeCell ref="E40:H40"/>
    <mergeCell ref="E41:H41"/>
    <mergeCell ref="E42:H42"/>
    <mergeCell ref="E43:H43"/>
    <mergeCell ref="E44:H44"/>
    <mergeCell ref="E45:H45"/>
    <mergeCell ref="E46:H46"/>
    <mergeCell ref="E47:H4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H4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4"/>
    <col collapsed="false" customWidth="true" hidden="false" outlineLevel="0" max="2" min="2" style="1" width="30"/>
    <col collapsed="false" customWidth="true" hidden="false" outlineLevel="0" max="8" min="3" style="1" width="16"/>
  </cols>
  <sheetData>
    <row r="1" customFormat="false" ht="34.5" hidden="false" customHeight="true" outlineLevel="0" collapsed="false">
      <c r="B1" s="14" t="s">
        <v>221</v>
      </c>
      <c r="C1" s="14"/>
      <c r="D1" s="14"/>
      <c r="E1" s="14"/>
      <c r="F1" s="14"/>
      <c r="G1" s="14"/>
      <c r="H1" s="14"/>
    </row>
    <row r="2" customFormat="false" ht="19.5" hidden="false" customHeight="true" outlineLevel="0" collapsed="false">
      <c r="B2" s="12" t="s">
        <v>222</v>
      </c>
      <c r="C2" s="12"/>
      <c r="D2" s="12"/>
      <c r="E2" s="12"/>
      <c r="F2" s="12"/>
      <c r="G2" s="12"/>
      <c r="H2" s="12"/>
    </row>
    <row r="3" customFormat="false" ht="19.5" hidden="false" customHeight="true" outlineLevel="0" collapsed="false">
      <c r="B3" s="38" t="s">
        <v>223</v>
      </c>
      <c r="C3" s="38" t="s">
        <v>198</v>
      </c>
      <c r="D3" s="38" t="s">
        <v>224</v>
      </c>
      <c r="E3" s="38"/>
      <c r="F3" s="38"/>
      <c r="G3" s="38"/>
      <c r="H3" s="38"/>
    </row>
    <row r="4" customFormat="false" ht="21.75" hidden="false" customHeight="true" outlineLevel="0" collapsed="false">
      <c r="B4" s="13" t="s">
        <v>225</v>
      </c>
      <c r="C4" s="62" t="n">
        <v>0.08</v>
      </c>
      <c r="D4" s="63" t="s">
        <v>226</v>
      </c>
      <c r="E4" s="63"/>
      <c r="F4" s="63"/>
      <c r="G4" s="63"/>
      <c r="H4" s="63"/>
    </row>
    <row r="5" customFormat="false" ht="21.75" hidden="false" customHeight="true" outlineLevel="0" collapsed="false">
      <c r="B5" s="13" t="s">
        <v>227</v>
      </c>
      <c r="C5" s="53" t="n">
        <v>5</v>
      </c>
      <c r="D5" s="63" t="s">
        <v>228</v>
      </c>
      <c r="E5" s="63"/>
      <c r="F5" s="63"/>
      <c r="G5" s="63"/>
      <c r="H5" s="63"/>
    </row>
    <row r="6" customFormat="false" ht="21.75" hidden="false" customHeight="true" outlineLevel="0" collapsed="false">
      <c r="B6" s="13" t="s">
        <v>229</v>
      </c>
      <c r="C6" s="53" t="n">
        <v>1</v>
      </c>
      <c r="D6" s="63" t="s">
        <v>230</v>
      </c>
      <c r="E6" s="63"/>
      <c r="F6" s="63"/>
      <c r="G6" s="63"/>
      <c r="H6" s="63"/>
    </row>
    <row r="7" customFormat="false" ht="21.75" hidden="false" customHeight="true" outlineLevel="0" collapsed="false">
      <c r="B7" s="13" t="s">
        <v>231</v>
      </c>
      <c r="C7" s="62" t="n">
        <v>0.05</v>
      </c>
      <c r="D7" s="63" t="s">
        <v>232</v>
      </c>
      <c r="E7" s="63"/>
      <c r="F7" s="63"/>
      <c r="G7" s="63"/>
      <c r="H7" s="63"/>
    </row>
    <row r="8" customFormat="false" ht="21.75" hidden="false" customHeight="true" outlineLevel="0" collapsed="false">
      <c r="B8" s="13" t="s">
        <v>233</v>
      </c>
      <c r="C8" s="62" t="n">
        <v>0.03</v>
      </c>
      <c r="D8" s="63" t="s">
        <v>234</v>
      </c>
      <c r="E8" s="63"/>
      <c r="F8" s="63"/>
      <c r="G8" s="63"/>
      <c r="H8" s="63"/>
    </row>
    <row r="9" customFormat="false" ht="9.75" hidden="false" customHeight="true" outlineLevel="0" collapsed="false"/>
    <row r="10" customFormat="false" ht="19.5" hidden="false" customHeight="true" outlineLevel="0" collapsed="false">
      <c r="B10" s="12" t="s">
        <v>235</v>
      </c>
      <c r="C10" s="12"/>
      <c r="D10" s="12"/>
      <c r="E10" s="12"/>
      <c r="F10" s="12"/>
      <c r="G10" s="12"/>
      <c r="H10" s="12"/>
    </row>
    <row r="11" customFormat="false" ht="30" hidden="false" customHeight="true" outlineLevel="0" collapsed="false">
      <c r="B11" s="38" t="s">
        <v>236</v>
      </c>
      <c r="C11" s="38" t="s">
        <v>237</v>
      </c>
      <c r="D11" s="38" t="s">
        <v>238</v>
      </c>
      <c r="E11" s="38" t="s">
        <v>239</v>
      </c>
      <c r="F11" s="38" t="s">
        <v>240</v>
      </c>
      <c r="G11" s="38" t="s">
        <v>241</v>
      </c>
      <c r="H11" s="38" t="s">
        <v>242</v>
      </c>
    </row>
    <row r="12" customFormat="false" ht="15" hidden="false" customHeight="true" outlineLevel="0" collapsed="false">
      <c r="B12" s="12" t="s">
        <v>243</v>
      </c>
      <c r="C12" s="12"/>
      <c r="D12" s="12"/>
      <c r="E12" s="12"/>
      <c r="F12" s="12"/>
      <c r="G12" s="12"/>
      <c r="H12" s="12"/>
    </row>
    <row r="13" customFormat="false" ht="18" hidden="false" customHeight="true" outlineLevel="0" collapsed="false">
      <c r="B13" s="16" t="s">
        <v>244</v>
      </c>
      <c r="C13" s="18" t="n">
        <v>200000</v>
      </c>
      <c r="D13" s="18" t="n">
        <v>0</v>
      </c>
      <c r="E13" s="18" t="n">
        <v>0</v>
      </c>
      <c r="F13" s="18" t="n">
        <v>0</v>
      </c>
      <c r="G13" s="18" t="n">
        <v>0</v>
      </c>
      <c r="H13" s="18" t="n">
        <v>0</v>
      </c>
    </row>
    <row r="14" customFormat="false" ht="18" hidden="false" customHeight="true" outlineLevel="0" collapsed="false">
      <c r="B14" s="16" t="s">
        <v>245</v>
      </c>
      <c r="C14" s="18" t="n">
        <v>30000</v>
      </c>
      <c r="D14" s="18" t="n">
        <v>0</v>
      </c>
      <c r="E14" s="18" t="n">
        <v>0</v>
      </c>
      <c r="F14" s="18" t="n">
        <v>0</v>
      </c>
      <c r="G14" s="18" t="n">
        <v>0</v>
      </c>
      <c r="H14" s="18" t="n">
        <v>0</v>
      </c>
    </row>
    <row r="15" customFormat="false" ht="18" hidden="false" customHeight="true" outlineLevel="0" collapsed="false">
      <c r="B15" s="16" t="s">
        <v>246</v>
      </c>
      <c r="C15" s="18" t="n">
        <v>50000</v>
      </c>
      <c r="D15" s="18" t="n">
        <v>20000</v>
      </c>
      <c r="E15" s="18" t="n">
        <v>20000</v>
      </c>
      <c r="F15" s="18" t="n">
        <v>20000</v>
      </c>
      <c r="G15" s="18" t="n">
        <v>20000</v>
      </c>
      <c r="H15" s="18" t="n">
        <v>20000</v>
      </c>
    </row>
    <row r="16" customFormat="false" ht="18" hidden="false" customHeight="true" outlineLevel="0" collapsed="false">
      <c r="B16" s="16" t="s">
        <v>247</v>
      </c>
      <c r="C16" s="18" t="n">
        <v>0</v>
      </c>
      <c r="D16" s="18" t="n">
        <v>18000</v>
      </c>
      <c r="E16" s="18" t="n">
        <v>18000</v>
      </c>
      <c r="F16" s="18" t="n">
        <v>18000</v>
      </c>
      <c r="G16" s="18" t="n">
        <v>18000</v>
      </c>
      <c r="H16" s="18" t="n">
        <v>18000</v>
      </c>
    </row>
    <row r="17" customFormat="false" ht="18" hidden="false" customHeight="true" outlineLevel="0" collapsed="false">
      <c r="B17" s="16" t="s">
        <v>248</v>
      </c>
      <c r="C17" s="18" t="n">
        <v>0</v>
      </c>
      <c r="D17" s="18" t="n">
        <v>25000</v>
      </c>
      <c r="E17" s="18" t="n">
        <v>25000</v>
      </c>
      <c r="F17" s="18" t="n">
        <v>25000</v>
      </c>
      <c r="G17" s="18" t="n">
        <v>25000</v>
      </c>
      <c r="H17" s="18" t="n">
        <v>25000</v>
      </c>
    </row>
    <row r="18" customFormat="false" ht="18" hidden="false" customHeight="true" outlineLevel="0" collapsed="false">
      <c r="B18" s="16" t="s">
        <v>249</v>
      </c>
      <c r="C18" s="18" t="n">
        <v>0</v>
      </c>
      <c r="D18" s="18" t="n">
        <v>12000</v>
      </c>
      <c r="E18" s="18" t="n">
        <v>12000</v>
      </c>
      <c r="F18" s="18" t="n">
        <v>12000</v>
      </c>
      <c r="G18" s="18" t="n">
        <v>12000</v>
      </c>
      <c r="H18" s="18" t="n">
        <v>12000</v>
      </c>
    </row>
    <row r="19" customFormat="false" ht="19.5" hidden="false" customHeight="true" outlineLevel="0" collapsed="false">
      <c r="B19" s="64" t="s">
        <v>250</v>
      </c>
      <c r="C19" s="65" t="n">
        <f aca="false">SUM(C13:C18)</f>
        <v>280000</v>
      </c>
      <c r="D19" s="65" t="n">
        <f aca="false">SUM(D13:D18)</f>
        <v>75000</v>
      </c>
      <c r="E19" s="65" t="n">
        <f aca="false">SUM(E13:E18)</f>
        <v>75000</v>
      </c>
      <c r="F19" s="65" t="n">
        <f aca="false">SUM(F13:F18)</f>
        <v>75000</v>
      </c>
      <c r="G19" s="65" t="n">
        <f aca="false">SUM(G13:G18)</f>
        <v>75000</v>
      </c>
      <c r="H19" s="65" t="n">
        <f aca="false">SUM(H13:H18)</f>
        <v>75000</v>
      </c>
    </row>
    <row r="20" customFormat="false" ht="15" hidden="false" customHeight="true" outlineLevel="0" collapsed="false">
      <c r="B20" s="12" t="s">
        <v>251</v>
      </c>
      <c r="C20" s="12"/>
      <c r="D20" s="12"/>
      <c r="E20" s="12"/>
      <c r="F20" s="12"/>
      <c r="G20" s="12"/>
      <c r="H20" s="12"/>
    </row>
    <row r="21" customFormat="false" ht="18" hidden="false" customHeight="true" outlineLevel="0" collapsed="false">
      <c r="B21" s="16" t="s">
        <v>252</v>
      </c>
      <c r="C21" s="18" t="n">
        <v>0</v>
      </c>
      <c r="D21" s="18" t="n">
        <v>80000</v>
      </c>
      <c r="E21" s="18" t="n">
        <v>84000</v>
      </c>
      <c r="F21" s="18" t="n">
        <v>88200</v>
      </c>
      <c r="G21" s="18" t="n">
        <v>92610</v>
      </c>
      <c r="H21" s="18" t="n">
        <v>97241</v>
      </c>
    </row>
    <row r="22" customFormat="false" ht="18" hidden="false" customHeight="true" outlineLevel="0" collapsed="false">
      <c r="B22" s="16" t="s">
        <v>253</v>
      </c>
      <c r="C22" s="18" t="n">
        <v>0</v>
      </c>
      <c r="D22" s="18" t="n">
        <v>40000</v>
      </c>
      <c r="E22" s="18" t="n">
        <v>42000</v>
      </c>
      <c r="F22" s="18" t="n">
        <v>44100</v>
      </c>
      <c r="G22" s="18" t="n">
        <v>46305</v>
      </c>
      <c r="H22" s="18" t="n">
        <v>48620</v>
      </c>
    </row>
    <row r="23" customFormat="false" ht="18" hidden="false" customHeight="true" outlineLevel="0" collapsed="false">
      <c r="B23" s="16" t="s">
        <v>254</v>
      </c>
      <c r="C23" s="18" t="n">
        <v>0</v>
      </c>
      <c r="D23" s="18" t="n">
        <v>25000</v>
      </c>
      <c r="E23" s="18" t="n">
        <v>26250</v>
      </c>
      <c r="F23" s="18" t="n">
        <v>27563</v>
      </c>
      <c r="G23" s="18" t="n">
        <v>28941</v>
      </c>
      <c r="H23" s="18" t="n">
        <v>30388</v>
      </c>
    </row>
    <row r="24" customFormat="false" ht="18" hidden="false" customHeight="true" outlineLevel="0" collapsed="false">
      <c r="B24" s="16" t="s">
        <v>255</v>
      </c>
      <c r="C24" s="18" t="n">
        <v>0</v>
      </c>
      <c r="D24" s="18" t="n">
        <v>15000</v>
      </c>
      <c r="E24" s="18" t="n">
        <v>15750</v>
      </c>
      <c r="F24" s="18" t="n">
        <v>16538</v>
      </c>
      <c r="G24" s="18" t="n">
        <v>17364</v>
      </c>
      <c r="H24" s="18" t="n">
        <v>18233</v>
      </c>
    </row>
    <row r="25" customFormat="false" ht="18" hidden="false" customHeight="true" outlineLevel="0" collapsed="false">
      <c r="B25" s="16" t="s">
        <v>256</v>
      </c>
      <c r="C25" s="18" t="n">
        <v>0</v>
      </c>
      <c r="D25" s="18" t="n">
        <v>20000</v>
      </c>
      <c r="E25" s="18" t="n">
        <v>20000</v>
      </c>
      <c r="F25" s="18" t="n">
        <v>20000</v>
      </c>
      <c r="G25" s="18" t="n">
        <v>20000</v>
      </c>
      <c r="H25" s="18" t="n">
        <v>20000</v>
      </c>
    </row>
    <row r="26" customFormat="false" ht="19.5" hidden="false" customHeight="true" outlineLevel="0" collapsed="false">
      <c r="B26" s="43" t="s">
        <v>257</v>
      </c>
      <c r="C26" s="66" t="n">
        <f aca="false">SUM(C21:C25)</f>
        <v>0</v>
      </c>
      <c r="D26" s="66" t="n">
        <f aca="false">SUM(D21:D25)</f>
        <v>180000</v>
      </c>
      <c r="E26" s="66" t="n">
        <f aca="false">SUM(E21:E25)</f>
        <v>188000</v>
      </c>
      <c r="F26" s="66" t="n">
        <f aca="false">SUM(F21:F25)</f>
        <v>196401</v>
      </c>
      <c r="G26" s="66" t="n">
        <f aca="false">SUM(G21:G25)</f>
        <v>205220</v>
      </c>
      <c r="H26" s="66" t="n">
        <f aca="false">SUM(H21:H25)</f>
        <v>214482</v>
      </c>
    </row>
    <row r="27" customFormat="false" ht="21.75" hidden="false" customHeight="true" outlineLevel="0" collapsed="false">
      <c r="B27" s="38" t="s">
        <v>258</v>
      </c>
      <c r="C27" s="67" t="n">
        <f aca="false">C26-C19</f>
        <v>-280000</v>
      </c>
      <c r="D27" s="67" t="n">
        <f aca="false">D26-D19</f>
        <v>105000</v>
      </c>
      <c r="E27" s="67" t="n">
        <f aca="false">E26-E19</f>
        <v>113000</v>
      </c>
      <c r="F27" s="67" t="n">
        <f aca="false">F26-F19</f>
        <v>121401</v>
      </c>
      <c r="G27" s="67" t="n">
        <f aca="false">G26-G19</f>
        <v>130220</v>
      </c>
      <c r="H27" s="67" t="n">
        <f aca="false">H26-H19</f>
        <v>139482</v>
      </c>
    </row>
    <row r="28" customFormat="false" ht="18" hidden="false" customHeight="true" outlineLevel="0" collapsed="false">
      <c r="B28" s="13" t="s">
        <v>259</v>
      </c>
      <c r="C28" s="19" t="n">
        <f aca="false">C27</f>
        <v>-280000</v>
      </c>
      <c r="D28" s="19" t="n">
        <f aca="false">C28+D27</f>
        <v>-175000</v>
      </c>
      <c r="E28" s="19" t="n">
        <f aca="false">D28+E27</f>
        <v>-62000</v>
      </c>
      <c r="F28" s="19" t="n">
        <f aca="false">E28+F27</f>
        <v>59401</v>
      </c>
      <c r="G28" s="19" t="n">
        <f aca="false">F28+G27</f>
        <v>189621</v>
      </c>
      <c r="H28" s="19" t="n">
        <f aca="false">G28+H27</f>
        <v>329103</v>
      </c>
    </row>
    <row r="29" customFormat="false" ht="18" hidden="false" customHeight="true" outlineLevel="0" collapsed="false">
      <c r="B29" s="13" t="s">
        <v>260</v>
      </c>
      <c r="C29" s="68" t="n">
        <f aca="false">1/(1+C4)^0</f>
        <v>1</v>
      </c>
      <c r="D29" s="68" t="n">
        <f aca="false">1/(1+C4)^1</f>
        <v>0.925925925925926</v>
      </c>
      <c r="E29" s="68" t="n">
        <f aca="false">1/(1+C4)^2</f>
        <v>0.857338820301783</v>
      </c>
      <c r="F29" s="68" t="n">
        <f aca="false">1/(1+C4)^3</f>
        <v>0.79383224102017</v>
      </c>
      <c r="G29" s="68" t="n">
        <f aca="false">1/(1+C4)^4</f>
        <v>0.735029852796453</v>
      </c>
      <c r="H29" s="68" t="n">
        <f aca="false">1/(1+C4)^5</f>
        <v>0.680583197033753</v>
      </c>
    </row>
    <row r="30" customFormat="false" ht="18" hidden="false" customHeight="true" outlineLevel="0" collapsed="false">
      <c r="B30" s="13" t="s">
        <v>261</v>
      </c>
      <c r="C30" s="30" t="n">
        <f aca="false">C27*C29</f>
        <v>-280000</v>
      </c>
      <c r="D30" s="30" t="n">
        <f aca="false">D27*D29</f>
        <v>97222.2222222222</v>
      </c>
      <c r="E30" s="30" t="n">
        <f aca="false">E27*E29</f>
        <v>96879.2866941015</v>
      </c>
      <c r="F30" s="30" t="n">
        <f aca="false">F27*F29</f>
        <v>96372.0278920896</v>
      </c>
      <c r="G30" s="30" t="n">
        <f aca="false">G27*G29</f>
        <v>95715.5874311541</v>
      </c>
      <c r="H30" s="30" t="n">
        <f aca="false">H27*H29</f>
        <v>94929.1054886619</v>
      </c>
    </row>
    <row r="31" customFormat="false" ht="9.75" hidden="false" customHeight="true" outlineLevel="0" collapsed="false"/>
    <row r="32" customFormat="false" ht="19.5" hidden="false" customHeight="true" outlineLevel="0" collapsed="false">
      <c r="B32" s="12" t="s">
        <v>262</v>
      </c>
      <c r="C32" s="12"/>
      <c r="D32" s="12"/>
      <c r="E32" s="12"/>
      <c r="F32" s="12"/>
      <c r="G32" s="12"/>
      <c r="H32" s="12"/>
    </row>
    <row r="33" customFormat="false" ht="19.5" hidden="false" customHeight="true" outlineLevel="0" collapsed="false">
      <c r="B33" s="38" t="s">
        <v>141</v>
      </c>
      <c r="C33" s="38" t="s">
        <v>198</v>
      </c>
      <c r="D33" s="38" t="s">
        <v>263</v>
      </c>
      <c r="E33" s="38" t="s">
        <v>264</v>
      </c>
      <c r="F33" s="38"/>
      <c r="G33" s="38"/>
      <c r="H33" s="38"/>
    </row>
    <row r="34" customFormat="false" ht="27.75" hidden="false" customHeight="true" outlineLevel="0" collapsed="false">
      <c r="B34" s="43" t="s">
        <v>265</v>
      </c>
      <c r="C34" s="69" t="n">
        <f aca="false">SUM(C30:H30)</f>
        <v>201118.229728229</v>
      </c>
      <c r="D34" s="63" t="s">
        <v>266</v>
      </c>
      <c r="E34" s="70" t="s">
        <v>267</v>
      </c>
      <c r="F34" s="70"/>
      <c r="G34" s="70"/>
      <c r="H34" s="70"/>
    </row>
    <row r="35" customFormat="false" ht="27.75" hidden="false" customHeight="true" outlineLevel="0" collapsed="false">
      <c r="B35" s="13" t="s">
        <v>268</v>
      </c>
      <c r="C35" s="71" t="n">
        <f aca="false">C19+D19+E19+F19+G19+H19</f>
        <v>655000</v>
      </c>
      <c r="D35" s="63" t="s">
        <v>269</v>
      </c>
      <c r="E35" s="70" t="s">
        <v>270</v>
      </c>
      <c r="F35" s="70"/>
      <c r="G35" s="70"/>
      <c r="H35" s="70"/>
    </row>
    <row r="36" customFormat="false" ht="27.75" hidden="false" customHeight="true" outlineLevel="0" collapsed="false">
      <c r="B36" s="13" t="s">
        <v>271</v>
      </c>
      <c r="C36" s="71" t="n">
        <f aca="false">C26+D26+E26+F26+G26+H26</f>
        <v>984103</v>
      </c>
      <c r="D36" s="63" t="s">
        <v>272</v>
      </c>
      <c r="E36" s="70" t="s">
        <v>273</v>
      </c>
      <c r="F36" s="70"/>
      <c r="G36" s="70"/>
      <c r="H36" s="70"/>
    </row>
    <row r="37" customFormat="false" ht="27.75" hidden="false" customHeight="true" outlineLevel="0" collapsed="false">
      <c r="B37" s="13" t="s">
        <v>274</v>
      </c>
      <c r="C37" s="72" t="n">
        <f aca="false">(C26+D26+E26+F26+G26+H26-(C19+D19+E19+F19+G19+H19))/(C19+D19+E19+F19+G19+H19)</f>
        <v>0.502447328244275</v>
      </c>
      <c r="D37" s="63" t="s">
        <v>275</v>
      </c>
      <c r="E37" s="70" t="s">
        <v>276</v>
      </c>
      <c r="F37" s="70"/>
      <c r="G37" s="70"/>
      <c r="H37" s="70"/>
    </row>
    <row r="38" customFormat="false" ht="27.75" hidden="false" customHeight="true" outlineLevel="0" collapsed="false">
      <c r="B38" s="13" t="s">
        <v>277</v>
      </c>
      <c r="C38" s="72" t="n">
        <f aca="false">IFERROR(IRR(C27:H27),"Check inputs")</f>
        <v>0.310669162051637</v>
      </c>
      <c r="D38" s="63" t="s">
        <v>278</v>
      </c>
      <c r="E38" s="70" t="s">
        <v>279</v>
      </c>
      <c r="F38" s="70"/>
      <c r="G38" s="70"/>
      <c r="H38" s="70"/>
    </row>
    <row r="39" customFormat="false" ht="27.75" hidden="false" customHeight="true" outlineLevel="0" collapsed="false">
      <c r="B39" s="13" t="s">
        <v>280</v>
      </c>
      <c r="C39" s="73" t="n">
        <f aca="true">IFERROR(MATCH(TRUE(),(C28:H28)&gt;=0,0)-1+ABS(OFFSET(C28,0,MATCH(TRUE(),(C28:H28)&gt;=0,0)-2))/OFFSET(C27,0,MATCH(TRUE(),(C28:H28)&gt;=0,0)-1),"Beyond model")</f>
        <v>3.51070419518785</v>
      </c>
      <c r="D39" s="63" t="s">
        <v>281</v>
      </c>
      <c r="E39" s="70" t="s">
        <v>282</v>
      </c>
      <c r="F39" s="70"/>
      <c r="G39" s="70"/>
      <c r="H39" s="70"/>
    </row>
    <row r="40" customFormat="false" ht="27.75" hidden="false" customHeight="true" outlineLevel="0" collapsed="false">
      <c r="B40" s="13" t="s">
        <v>283</v>
      </c>
      <c r="C40" s="74" t="n">
        <f aca="false">(C26+D26+E26+F26+G26+H26)/(C19+D19+E19+F19+G19+H19)</f>
        <v>1.50244732824427</v>
      </c>
      <c r="D40" s="63" t="s">
        <v>284</v>
      </c>
      <c r="E40" s="70" t="s">
        <v>285</v>
      </c>
      <c r="F40" s="70"/>
      <c r="G40" s="70"/>
      <c r="H40" s="70"/>
    </row>
  </sheetData>
  <mergeCells count="20">
    <mergeCell ref="B1:H1"/>
    <mergeCell ref="B2:H2"/>
    <mergeCell ref="D3:H3"/>
    <mergeCell ref="D4:H4"/>
    <mergeCell ref="D5:H5"/>
    <mergeCell ref="D6:H6"/>
    <mergeCell ref="D7:H7"/>
    <mergeCell ref="D8:H8"/>
    <mergeCell ref="B10:H10"/>
    <mergeCell ref="B12:H12"/>
    <mergeCell ref="B20:H20"/>
    <mergeCell ref="B32:H32"/>
    <mergeCell ref="E33:H33"/>
    <mergeCell ref="E34:H34"/>
    <mergeCell ref="E35:H35"/>
    <mergeCell ref="E36:H36"/>
    <mergeCell ref="E37:H37"/>
    <mergeCell ref="E38:H38"/>
    <mergeCell ref="E39:H39"/>
    <mergeCell ref="E40:H40"/>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G4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4"/>
    <col collapsed="false" customWidth="true" hidden="false" outlineLevel="0" max="2" min="2" style="1" width="30"/>
    <col collapsed="false" customWidth="true" hidden="false" outlineLevel="0" max="6" min="3" style="1" width="16"/>
    <col collapsed="false" customWidth="true" hidden="false" outlineLevel="0" max="7" min="7" style="1" width="30"/>
  </cols>
  <sheetData>
    <row r="1" customFormat="false" ht="39.75" hidden="false" customHeight="true" outlineLevel="0" collapsed="false">
      <c r="B1" s="75" t="s">
        <v>286</v>
      </c>
      <c r="C1" s="75"/>
      <c r="D1" s="75"/>
      <c r="E1" s="75"/>
      <c r="F1" s="75"/>
      <c r="G1" s="75"/>
    </row>
    <row r="2" customFormat="false" ht="15" hidden="false" customHeight="true" outlineLevel="0" collapsed="false">
      <c r="B2" s="12" t="s">
        <v>287</v>
      </c>
      <c r="C2" s="12"/>
      <c r="D2" s="12"/>
      <c r="E2" s="12"/>
      <c r="F2" s="12"/>
      <c r="G2" s="12"/>
    </row>
    <row r="3" customFormat="false" ht="18" hidden="false" customHeight="true" outlineLevel="0" collapsed="false">
      <c r="B3" s="13" t="s">
        <v>40</v>
      </c>
      <c r="C3" s="5" t="s">
        <v>41</v>
      </c>
      <c r="D3" s="5"/>
      <c r="E3" s="5"/>
      <c r="F3" s="5"/>
      <c r="G3" s="5"/>
    </row>
    <row r="4" customFormat="false" ht="18" hidden="false" customHeight="true" outlineLevel="0" collapsed="false">
      <c r="B4" s="13" t="s">
        <v>288</v>
      </c>
      <c r="C4" s="5" t="s">
        <v>289</v>
      </c>
      <c r="D4" s="5"/>
      <c r="E4" s="5"/>
      <c r="F4" s="5"/>
      <c r="G4" s="5"/>
    </row>
    <row r="5" customFormat="false" ht="18" hidden="false" customHeight="true" outlineLevel="0" collapsed="false">
      <c r="B5" s="13" t="s">
        <v>44</v>
      </c>
      <c r="C5" s="5" t="s">
        <v>45</v>
      </c>
      <c r="D5" s="5"/>
      <c r="E5" s="5"/>
      <c r="F5" s="5"/>
      <c r="G5" s="5"/>
    </row>
    <row r="6" customFormat="false" ht="18" hidden="false" customHeight="true" outlineLevel="0" collapsed="false">
      <c r="B6" s="13" t="s">
        <v>290</v>
      </c>
      <c r="C6" s="5" t="s">
        <v>51</v>
      </c>
      <c r="D6" s="5"/>
      <c r="E6" s="5"/>
      <c r="F6" s="5"/>
      <c r="G6" s="5"/>
    </row>
    <row r="7" customFormat="false" ht="18" hidden="false" customHeight="true" outlineLevel="0" collapsed="false">
      <c r="B7" s="13" t="s">
        <v>291</v>
      </c>
      <c r="C7" s="5" t="s">
        <v>45</v>
      </c>
      <c r="D7" s="5"/>
      <c r="E7" s="5"/>
      <c r="F7" s="5"/>
      <c r="G7" s="5"/>
    </row>
    <row r="8" customFormat="false" ht="18" hidden="false" customHeight="true" outlineLevel="0" collapsed="false">
      <c r="B8" s="13" t="s">
        <v>292</v>
      </c>
      <c r="C8" s="5" t="s">
        <v>293</v>
      </c>
      <c r="D8" s="5"/>
      <c r="E8" s="5"/>
      <c r="F8" s="5"/>
      <c r="G8" s="5"/>
    </row>
    <row r="9" customFormat="false" ht="9.75" hidden="false" customHeight="true" outlineLevel="0" collapsed="false"/>
    <row r="10" customFormat="false" ht="19.5" hidden="false" customHeight="true" outlineLevel="0" collapsed="false">
      <c r="B10" s="12" t="s">
        <v>294</v>
      </c>
      <c r="C10" s="12"/>
      <c r="D10" s="12"/>
      <c r="E10" s="12"/>
      <c r="F10" s="12"/>
      <c r="G10" s="12"/>
    </row>
    <row r="11" customFormat="false" ht="19.5" hidden="false" customHeight="true" outlineLevel="0" collapsed="false">
      <c r="B11" s="38" t="s">
        <v>295</v>
      </c>
      <c r="C11" s="38" t="s">
        <v>296</v>
      </c>
      <c r="D11" s="38" t="s">
        <v>297</v>
      </c>
      <c r="E11" s="38"/>
      <c r="F11" s="38"/>
      <c r="G11" s="38"/>
    </row>
    <row r="12" customFormat="false" ht="21.75" hidden="false" customHeight="true" outlineLevel="0" collapsed="false">
      <c r="B12" s="13" t="s">
        <v>298</v>
      </c>
      <c r="C12" s="76" t="s">
        <v>299</v>
      </c>
      <c r="D12" s="77" t="s">
        <v>300</v>
      </c>
      <c r="E12" s="77"/>
      <c r="F12" s="77"/>
      <c r="G12" s="77"/>
    </row>
    <row r="13" customFormat="false" ht="21.75" hidden="false" customHeight="true" outlineLevel="0" collapsed="false">
      <c r="B13" s="13" t="s">
        <v>301</v>
      </c>
      <c r="C13" s="76" t="s">
        <v>299</v>
      </c>
      <c r="D13" s="77" t="s">
        <v>302</v>
      </c>
      <c r="E13" s="77"/>
      <c r="F13" s="77"/>
      <c r="G13" s="77"/>
    </row>
    <row r="14" customFormat="false" ht="21.75" hidden="false" customHeight="true" outlineLevel="0" collapsed="false">
      <c r="B14" s="13" t="s">
        <v>303</v>
      </c>
      <c r="C14" s="78" t="s">
        <v>304</v>
      </c>
      <c r="D14" s="77" t="s">
        <v>305</v>
      </c>
      <c r="E14" s="77"/>
      <c r="F14" s="77"/>
      <c r="G14" s="77"/>
    </row>
    <row r="15" customFormat="false" ht="21.75" hidden="false" customHeight="true" outlineLevel="0" collapsed="false">
      <c r="B15" s="13" t="s">
        <v>306</v>
      </c>
      <c r="C15" s="76" t="s">
        <v>299</v>
      </c>
      <c r="D15" s="77" t="s">
        <v>307</v>
      </c>
      <c r="E15" s="77"/>
      <c r="F15" s="77"/>
      <c r="G15" s="77"/>
    </row>
    <row r="16" customFormat="false" ht="9.75" hidden="false" customHeight="true" outlineLevel="0" collapsed="false"/>
    <row r="17" customFormat="false" ht="19.5" hidden="false" customHeight="true" outlineLevel="0" collapsed="false">
      <c r="B17" s="12" t="s">
        <v>308</v>
      </c>
      <c r="C17" s="12"/>
      <c r="D17" s="12"/>
      <c r="E17" s="12"/>
      <c r="F17" s="12"/>
      <c r="G17" s="12"/>
    </row>
    <row r="18" customFormat="false" ht="21.75" hidden="false" customHeight="true" outlineLevel="0" collapsed="false">
      <c r="B18" s="38" t="s">
        <v>309</v>
      </c>
      <c r="C18" s="38" t="s">
        <v>310</v>
      </c>
      <c r="D18" s="38" t="s">
        <v>311</v>
      </c>
      <c r="E18" s="38" t="s">
        <v>312</v>
      </c>
      <c r="F18" s="38" t="s">
        <v>313</v>
      </c>
      <c r="G18" s="38" t="s">
        <v>314</v>
      </c>
    </row>
    <row r="19" customFormat="false" ht="21.75" hidden="false" customHeight="true" outlineLevel="0" collapsed="false">
      <c r="B19" s="16" t="s">
        <v>315</v>
      </c>
      <c r="C19" s="18" t="n">
        <v>200000</v>
      </c>
      <c r="D19" s="18" t="n">
        <v>100000</v>
      </c>
      <c r="E19" s="18" t="n">
        <v>112000</v>
      </c>
      <c r="F19" s="19" t="n">
        <f aca="false">D19-E19</f>
        <v>-12000</v>
      </c>
      <c r="G19" s="79" t="s">
        <v>316</v>
      </c>
    </row>
    <row r="20" customFormat="false" ht="21.75" hidden="false" customHeight="true" outlineLevel="0" collapsed="false">
      <c r="B20" s="80" t="s">
        <v>317</v>
      </c>
      <c r="C20" s="18" t="n">
        <v>20000</v>
      </c>
      <c r="D20" s="18" t="n">
        <v>20000</v>
      </c>
      <c r="E20" s="18" t="n">
        <v>18500</v>
      </c>
      <c r="F20" s="19" t="n">
        <f aca="false">D20-E20</f>
        <v>1500</v>
      </c>
      <c r="G20" s="70" t="s">
        <v>318</v>
      </c>
    </row>
    <row r="21" customFormat="false" ht="21.75" hidden="false" customHeight="true" outlineLevel="0" collapsed="false">
      <c r="B21" s="16" t="s">
        <v>319</v>
      </c>
      <c r="C21" s="18" t="n">
        <v>28000</v>
      </c>
      <c r="D21" s="18" t="n">
        <v>18000</v>
      </c>
      <c r="E21" s="18" t="n">
        <v>19200</v>
      </c>
      <c r="F21" s="19" t="n">
        <f aca="false">D21-E21</f>
        <v>-1200</v>
      </c>
      <c r="G21" s="79" t="s">
        <v>320</v>
      </c>
    </row>
    <row r="22" customFormat="false" ht="21.75" hidden="false" customHeight="true" outlineLevel="0" collapsed="false">
      <c r="B22" s="80" t="s">
        <v>321</v>
      </c>
      <c r="C22" s="18" t="n">
        <v>35000</v>
      </c>
      <c r="D22" s="18" t="n">
        <v>17500</v>
      </c>
      <c r="E22" s="18" t="n">
        <v>16800</v>
      </c>
      <c r="F22" s="19" t="n">
        <f aca="false">D22-E22</f>
        <v>700</v>
      </c>
      <c r="G22" s="70" t="s">
        <v>322</v>
      </c>
    </row>
    <row r="23" customFormat="false" ht="21.75" hidden="false" customHeight="true" outlineLevel="0" collapsed="false">
      <c r="B23" s="16" t="s">
        <v>323</v>
      </c>
      <c r="C23" s="18" t="n">
        <v>48000</v>
      </c>
      <c r="D23" s="18" t="n">
        <v>24000</v>
      </c>
      <c r="E23" s="18" t="n">
        <v>24000</v>
      </c>
      <c r="F23" s="19" t="n">
        <f aca="false">D23-E23</f>
        <v>0</v>
      </c>
      <c r="G23" s="79" t="s">
        <v>324</v>
      </c>
    </row>
    <row r="24" customFormat="false" ht="21.75" hidden="false" customHeight="true" outlineLevel="0" collapsed="false">
      <c r="B24" s="80" t="s">
        <v>325</v>
      </c>
      <c r="C24" s="18" t="n">
        <v>75000</v>
      </c>
      <c r="D24" s="18" t="n">
        <v>37500</v>
      </c>
      <c r="E24" s="18" t="n">
        <v>45000</v>
      </c>
      <c r="F24" s="19" t="n">
        <f aca="false">D24-E24</f>
        <v>-7500</v>
      </c>
      <c r="G24" s="70" t="s">
        <v>326</v>
      </c>
    </row>
    <row r="25" customFormat="false" ht="21.75" hidden="false" customHeight="true" outlineLevel="0" collapsed="false">
      <c r="B25" s="16" t="s">
        <v>327</v>
      </c>
      <c r="C25" s="18" t="n">
        <v>8000</v>
      </c>
      <c r="D25" s="18" t="n">
        <v>5333</v>
      </c>
      <c r="E25" s="18" t="n">
        <v>5333</v>
      </c>
      <c r="F25" s="19" t="n">
        <f aca="false">D25-E25</f>
        <v>0</v>
      </c>
      <c r="G25" s="79" t="s">
        <v>328</v>
      </c>
    </row>
    <row r="26" customFormat="false" ht="21.75" hidden="false" customHeight="true" outlineLevel="0" collapsed="false">
      <c r="B26" s="80" t="s">
        <v>329</v>
      </c>
      <c r="C26" s="18" t="n">
        <v>6000</v>
      </c>
      <c r="D26" s="18" t="n">
        <v>4000</v>
      </c>
      <c r="E26" s="18" t="n">
        <v>3800</v>
      </c>
      <c r="F26" s="19" t="n">
        <f aca="false">D26-E26</f>
        <v>200</v>
      </c>
      <c r="G26" s="70" t="s">
        <v>330</v>
      </c>
    </row>
    <row r="27" customFormat="false" ht="21.75" hidden="false" customHeight="true" outlineLevel="0" collapsed="false">
      <c r="B27" s="16" t="s">
        <v>331</v>
      </c>
      <c r="C27" s="18" t="n">
        <v>10000</v>
      </c>
      <c r="D27" s="18" t="n">
        <v>5000</v>
      </c>
      <c r="E27" s="18" t="n">
        <v>3500</v>
      </c>
      <c r="F27" s="19" t="n">
        <f aca="false">D27-E27</f>
        <v>1500</v>
      </c>
      <c r="G27" s="79" t="s">
        <v>332</v>
      </c>
    </row>
    <row r="28" customFormat="false" ht="21.75" hidden="false" customHeight="true" outlineLevel="0" collapsed="false">
      <c r="B28" s="80" t="s">
        <v>78</v>
      </c>
      <c r="C28" s="18" t="n">
        <v>4000</v>
      </c>
      <c r="D28" s="18" t="n">
        <v>2667</v>
      </c>
      <c r="E28" s="18" t="n">
        <v>2100</v>
      </c>
      <c r="F28" s="19" t="n">
        <f aca="false">D28-E28</f>
        <v>567</v>
      </c>
      <c r="G28" s="70" t="s">
        <v>333</v>
      </c>
    </row>
    <row r="29" customFormat="false" ht="21.75" hidden="false" customHeight="true" outlineLevel="0" collapsed="false">
      <c r="B29" s="16" t="s">
        <v>334</v>
      </c>
      <c r="C29" s="18" t="n">
        <v>12000</v>
      </c>
      <c r="D29" s="18" t="n">
        <v>8000</v>
      </c>
      <c r="E29" s="18" t="n">
        <v>8000</v>
      </c>
      <c r="F29" s="19" t="n">
        <f aca="false">D29-E29</f>
        <v>0</v>
      </c>
      <c r="G29" s="79" t="s">
        <v>328</v>
      </c>
    </row>
    <row r="30" customFormat="false" ht="21.75" hidden="false" customHeight="true" outlineLevel="0" collapsed="false">
      <c r="B30" s="80" t="s">
        <v>335</v>
      </c>
      <c r="C30" s="18" t="n">
        <v>20000</v>
      </c>
      <c r="D30" s="18" t="n">
        <v>0</v>
      </c>
      <c r="E30" s="18" t="n">
        <v>5000</v>
      </c>
      <c r="F30" s="19" t="n">
        <f aca="false">D30-E30</f>
        <v>-5000</v>
      </c>
      <c r="G30" s="70" t="s">
        <v>336</v>
      </c>
    </row>
    <row r="31" customFormat="false" ht="21.75" hidden="false" customHeight="true" outlineLevel="0" collapsed="false">
      <c r="B31" s="21" t="s">
        <v>337</v>
      </c>
      <c r="C31" s="22" t="n">
        <f aca="false">SUM(C19:C30)</f>
        <v>466000</v>
      </c>
      <c r="D31" s="22" t="n">
        <f aca="false">SUM(D19:D30)</f>
        <v>242000</v>
      </c>
      <c r="E31" s="22" t="n">
        <f aca="false">SUM(E19:E30)</f>
        <v>263233</v>
      </c>
      <c r="F31" s="22" t="n">
        <f aca="false">SUM(F19:F30)</f>
        <v>-21233</v>
      </c>
      <c r="G31" s="81"/>
    </row>
    <row r="32" customFormat="false" ht="9.75" hidden="false" customHeight="true" outlineLevel="0" collapsed="false"/>
    <row r="33" customFormat="false" ht="19.5" hidden="false" customHeight="true" outlineLevel="0" collapsed="false">
      <c r="B33" s="12" t="s">
        <v>338</v>
      </c>
      <c r="C33" s="12"/>
      <c r="D33" s="12"/>
      <c r="E33" s="12"/>
      <c r="F33" s="12"/>
      <c r="G33" s="12"/>
    </row>
    <row r="34" customFormat="false" ht="19.5" hidden="false" customHeight="true" outlineLevel="0" collapsed="false">
      <c r="B34" s="38" t="s">
        <v>141</v>
      </c>
      <c r="C34" s="38" t="s">
        <v>102</v>
      </c>
      <c r="D34" s="38" t="s">
        <v>224</v>
      </c>
      <c r="E34" s="38"/>
      <c r="F34" s="38"/>
      <c r="G34" s="38"/>
    </row>
    <row r="35" customFormat="false" ht="21.75" hidden="false" customHeight="true" outlineLevel="0" collapsed="false">
      <c r="B35" s="13" t="s">
        <v>339</v>
      </c>
      <c r="C35" s="18" t="n">
        <v>466000</v>
      </c>
      <c r="D35" s="49" t="s">
        <v>340</v>
      </c>
      <c r="E35" s="49"/>
      <c r="F35" s="49"/>
      <c r="G35" s="49"/>
    </row>
    <row r="36" customFormat="false" ht="21.75" hidden="false" customHeight="true" outlineLevel="0" collapsed="false">
      <c r="B36" s="13" t="s">
        <v>341</v>
      </c>
      <c r="C36" s="18" t="n">
        <v>510000</v>
      </c>
      <c r="D36" s="49" t="s">
        <v>342</v>
      </c>
      <c r="E36" s="49"/>
      <c r="F36" s="49"/>
      <c r="G36" s="49"/>
    </row>
    <row r="37" customFormat="false" ht="21.75" hidden="false" customHeight="true" outlineLevel="0" collapsed="false">
      <c r="B37" s="13" t="s">
        <v>343</v>
      </c>
      <c r="C37" s="19" t="n">
        <f aca="false">C36-C35</f>
        <v>44000</v>
      </c>
      <c r="D37" s="49" t="s">
        <v>344</v>
      </c>
      <c r="E37" s="49"/>
      <c r="F37" s="49"/>
      <c r="G37" s="49"/>
    </row>
    <row r="38" customFormat="false" ht="21.75" hidden="false" customHeight="true" outlineLevel="0" collapsed="false">
      <c r="B38" s="13" t="s">
        <v>345</v>
      </c>
      <c r="C38" s="19" t="n">
        <f aca="false">C35-E31</f>
        <v>202767</v>
      </c>
      <c r="D38" s="49" t="s">
        <v>346</v>
      </c>
      <c r="E38" s="49"/>
      <c r="F38" s="49"/>
      <c r="G38" s="49"/>
    </row>
    <row r="39" customFormat="false" ht="21.75" hidden="false" customHeight="true" outlineLevel="0" collapsed="false">
      <c r="B39" s="13" t="s">
        <v>347</v>
      </c>
      <c r="C39" s="19" t="n">
        <f aca="false">C35-E31</f>
        <v>202767</v>
      </c>
      <c r="D39" s="49" t="s">
        <v>348</v>
      </c>
      <c r="E39" s="49"/>
      <c r="F39" s="49"/>
      <c r="G39" s="49"/>
    </row>
    <row r="41" customFormat="false" ht="9.75" hidden="false" customHeight="true" outlineLevel="0" collapsed="false"/>
    <row r="42" customFormat="false" ht="15" hidden="false" customHeight="true" outlineLevel="0" collapsed="false">
      <c r="B42" s="12" t="s">
        <v>349</v>
      </c>
      <c r="C42" s="12"/>
      <c r="D42" s="12"/>
      <c r="E42" s="12"/>
      <c r="F42" s="12"/>
      <c r="G42" s="12"/>
    </row>
    <row r="43" customFormat="false" ht="19.5" hidden="false" customHeight="true" outlineLevel="0" collapsed="false">
      <c r="B43" s="38" t="s">
        <v>350</v>
      </c>
      <c r="C43" s="38" t="s">
        <v>351</v>
      </c>
      <c r="D43" s="38" t="s">
        <v>352</v>
      </c>
      <c r="E43" s="38" t="s">
        <v>199</v>
      </c>
      <c r="F43" s="38" t="s">
        <v>224</v>
      </c>
      <c r="G43" s="38"/>
    </row>
    <row r="44" customFormat="false" ht="30" hidden="false" customHeight="true" outlineLevel="0" collapsed="false">
      <c r="B44" s="82" t="s">
        <v>353</v>
      </c>
      <c r="C44" s="79" t="s">
        <v>354</v>
      </c>
      <c r="D44" s="79" t="s">
        <v>355</v>
      </c>
      <c r="E44" s="83" t="s">
        <v>356</v>
      </c>
      <c r="F44" s="79" t="s">
        <v>357</v>
      </c>
      <c r="G44" s="79"/>
    </row>
    <row r="45" customFormat="false" ht="30" hidden="false" customHeight="true" outlineLevel="0" collapsed="false">
      <c r="B45" s="84" t="s">
        <v>358</v>
      </c>
      <c r="C45" s="70" t="s">
        <v>359</v>
      </c>
      <c r="D45" s="70" t="s">
        <v>360</v>
      </c>
      <c r="E45" s="85" t="s">
        <v>361</v>
      </c>
      <c r="F45" s="70" t="s">
        <v>362</v>
      </c>
      <c r="G45" s="70"/>
    </row>
    <row r="46" customFormat="false" ht="30" hidden="false" customHeight="true" outlineLevel="0" collapsed="false">
      <c r="B46" s="82" t="s">
        <v>363</v>
      </c>
      <c r="C46" s="79" t="s">
        <v>364</v>
      </c>
      <c r="D46" s="79" t="s">
        <v>365</v>
      </c>
      <c r="E46" s="83" t="s">
        <v>361</v>
      </c>
      <c r="F46" s="79" t="s">
        <v>366</v>
      </c>
      <c r="G46" s="79"/>
    </row>
    <row r="47" customFormat="false" ht="30" hidden="false" customHeight="true" outlineLevel="0" collapsed="false">
      <c r="B47" s="84" t="s">
        <v>367</v>
      </c>
      <c r="C47" s="70" t="s">
        <v>368</v>
      </c>
      <c r="D47" s="70" t="s">
        <v>369</v>
      </c>
      <c r="E47" s="85" t="s">
        <v>361</v>
      </c>
      <c r="F47" s="70" t="s">
        <v>370</v>
      </c>
      <c r="G47" s="70"/>
    </row>
  </sheetData>
  <mergeCells count="28">
    <mergeCell ref="B1:G1"/>
    <mergeCell ref="B2:G2"/>
    <mergeCell ref="C3:G3"/>
    <mergeCell ref="C4:G4"/>
    <mergeCell ref="C5:G5"/>
    <mergeCell ref="C6:G6"/>
    <mergeCell ref="C7:G7"/>
    <mergeCell ref="C8:G8"/>
    <mergeCell ref="B10:G10"/>
    <mergeCell ref="D11:G11"/>
    <mergeCell ref="D12:G12"/>
    <mergeCell ref="D13:G13"/>
    <mergeCell ref="D14:G14"/>
    <mergeCell ref="D15:G15"/>
    <mergeCell ref="B17:G17"/>
    <mergeCell ref="B33:G33"/>
    <mergeCell ref="D34:G34"/>
    <mergeCell ref="D35:G35"/>
    <mergeCell ref="D36:G36"/>
    <mergeCell ref="D37:G37"/>
    <mergeCell ref="D38:G38"/>
    <mergeCell ref="D39:G39"/>
    <mergeCell ref="B42:G42"/>
    <mergeCell ref="F43:G43"/>
    <mergeCell ref="F44:G44"/>
    <mergeCell ref="F45:G45"/>
    <mergeCell ref="F46:G46"/>
    <mergeCell ref="F47:G4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G3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4"/>
    <col collapsed="false" customWidth="true" hidden="false" outlineLevel="0" max="2" min="2" style="1" width="36"/>
    <col collapsed="false" customWidth="true" hidden="false" outlineLevel="0" max="6" min="3" style="1" width="14"/>
    <col collapsed="false" customWidth="true" hidden="false" outlineLevel="0" max="7" min="7" style="1" width="30"/>
  </cols>
  <sheetData>
    <row r="1" customFormat="false" ht="34.5" hidden="false" customHeight="true" outlineLevel="0" collapsed="false">
      <c r="B1" s="14" t="s">
        <v>371</v>
      </c>
      <c r="C1" s="14"/>
      <c r="D1" s="14"/>
      <c r="E1" s="14"/>
      <c r="F1" s="14"/>
      <c r="G1" s="14"/>
    </row>
    <row r="2" customFormat="false" ht="19.5" hidden="false" customHeight="true" outlineLevel="0" collapsed="false">
      <c r="B2" s="12" t="s">
        <v>372</v>
      </c>
      <c r="C2" s="12"/>
      <c r="D2" s="12"/>
      <c r="E2" s="12"/>
      <c r="F2" s="12"/>
      <c r="G2" s="12"/>
    </row>
    <row r="3" customFormat="false" ht="90" hidden="false" customHeight="true" outlineLevel="0" collapsed="false">
      <c r="B3" s="37" t="s">
        <v>373</v>
      </c>
      <c r="C3" s="37"/>
      <c r="D3" s="37"/>
      <c r="E3" s="37"/>
      <c r="F3" s="37"/>
      <c r="G3" s="37"/>
    </row>
    <row r="4" customFormat="false" ht="7.5" hidden="false" customHeight="true" outlineLevel="0" collapsed="false"/>
    <row r="5" customFormat="false" ht="19.5" hidden="false" customHeight="true" outlineLevel="0" collapsed="false">
      <c r="B5" s="12" t="s">
        <v>374</v>
      </c>
      <c r="C5" s="12"/>
      <c r="D5" s="12"/>
      <c r="E5" s="12"/>
      <c r="F5" s="12"/>
      <c r="G5" s="12"/>
    </row>
    <row r="6" customFormat="false" ht="30" hidden="false" customHeight="true" outlineLevel="0" collapsed="false">
      <c r="B6" s="38" t="s">
        <v>375</v>
      </c>
      <c r="C6" s="38" t="s">
        <v>376</v>
      </c>
      <c r="D6" s="38" t="s">
        <v>377</v>
      </c>
      <c r="E6" s="38" t="s">
        <v>378</v>
      </c>
      <c r="F6" s="38" t="s">
        <v>379</v>
      </c>
      <c r="G6" s="38" t="s">
        <v>380</v>
      </c>
    </row>
    <row r="7" customFormat="false" ht="27.75" hidden="false" customHeight="true" outlineLevel="0" collapsed="false">
      <c r="B7" s="86" t="s">
        <v>381</v>
      </c>
      <c r="C7" s="87" t="s">
        <v>382</v>
      </c>
      <c r="D7" s="62" t="n">
        <v>0.25</v>
      </c>
      <c r="E7" s="18" t="n">
        <v>30000</v>
      </c>
      <c r="F7" s="66" t="n">
        <f aca="false">D7*E7</f>
        <v>7500</v>
      </c>
      <c r="G7" s="79" t="s">
        <v>383</v>
      </c>
    </row>
    <row r="8" customFormat="false" ht="27.75" hidden="false" customHeight="true" outlineLevel="0" collapsed="false">
      <c r="B8" s="88" t="s">
        <v>384</v>
      </c>
      <c r="C8" s="87" t="s">
        <v>385</v>
      </c>
      <c r="D8" s="62" t="n">
        <v>0.4</v>
      </c>
      <c r="E8" s="18" t="n">
        <v>25000</v>
      </c>
      <c r="F8" s="66" t="n">
        <f aca="false">D8*E8</f>
        <v>10000</v>
      </c>
      <c r="G8" s="70" t="s">
        <v>386</v>
      </c>
    </row>
    <row r="9" customFormat="false" ht="27.75" hidden="false" customHeight="true" outlineLevel="0" collapsed="false">
      <c r="B9" s="86" t="s">
        <v>387</v>
      </c>
      <c r="C9" s="87" t="s">
        <v>388</v>
      </c>
      <c r="D9" s="62" t="n">
        <v>0.6</v>
      </c>
      <c r="E9" s="18" t="n">
        <v>20000</v>
      </c>
      <c r="F9" s="66" t="n">
        <f aca="false">D9*E9</f>
        <v>12000</v>
      </c>
      <c r="G9" s="79" t="s">
        <v>389</v>
      </c>
    </row>
    <row r="10" customFormat="false" ht="27.75" hidden="false" customHeight="true" outlineLevel="0" collapsed="false">
      <c r="B10" s="88" t="s">
        <v>390</v>
      </c>
      <c r="C10" s="87" t="s">
        <v>391</v>
      </c>
      <c r="D10" s="62" t="n">
        <v>0.3</v>
      </c>
      <c r="E10" s="18" t="n">
        <v>15000</v>
      </c>
      <c r="F10" s="66" t="n">
        <f aca="false">D10*E10</f>
        <v>4500</v>
      </c>
      <c r="G10" s="70" t="s">
        <v>392</v>
      </c>
    </row>
    <row r="11" customFormat="false" ht="27.75" hidden="false" customHeight="true" outlineLevel="0" collapsed="false">
      <c r="B11" s="86" t="s">
        <v>393</v>
      </c>
      <c r="C11" s="87" t="s">
        <v>385</v>
      </c>
      <c r="D11" s="62" t="n">
        <v>0.35</v>
      </c>
      <c r="E11" s="18" t="n">
        <v>18000</v>
      </c>
      <c r="F11" s="66" t="n">
        <f aca="false">D11*E11</f>
        <v>6300</v>
      </c>
      <c r="G11" s="79" t="s">
        <v>394</v>
      </c>
    </row>
    <row r="12" customFormat="false" ht="27.75" hidden="false" customHeight="true" outlineLevel="0" collapsed="false">
      <c r="B12" s="88" t="s">
        <v>395</v>
      </c>
      <c r="C12" s="87" t="s">
        <v>396</v>
      </c>
      <c r="D12" s="62" t="n">
        <v>0.2</v>
      </c>
      <c r="E12" s="18" t="n">
        <v>25000</v>
      </c>
      <c r="F12" s="66" t="n">
        <f aca="false">D12*E12</f>
        <v>5000</v>
      </c>
      <c r="G12" s="70" t="s">
        <v>397</v>
      </c>
    </row>
    <row r="13" customFormat="false" ht="27.75" hidden="false" customHeight="true" outlineLevel="0" collapsed="false">
      <c r="B13" s="86" t="s">
        <v>398</v>
      </c>
      <c r="C13" s="87" t="s">
        <v>385</v>
      </c>
      <c r="D13" s="62" t="n">
        <v>0.45</v>
      </c>
      <c r="E13" s="18" t="n">
        <v>12000</v>
      </c>
      <c r="F13" s="66" t="n">
        <f aca="false">D13*E13</f>
        <v>5400</v>
      </c>
      <c r="G13" s="79" t="s">
        <v>399</v>
      </c>
    </row>
    <row r="14" customFormat="false" ht="27.75" hidden="false" customHeight="true" outlineLevel="0" collapsed="false">
      <c r="B14" s="88" t="s">
        <v>400</v>
      </c>
      <c r="C14" s="87" t="s">
        <v>401</v>
      </c>
      <c r="D14" s="62" t="n">
        <v>0.15</v>
      </c>
      <c r="E14" s="18" t="n">
        <v>35000</v>
      </c>
      <c r="F14" s="66" t="n">
        <f aca="false">D14*E14</f>
        <v>5250</v>
      </c>
      <c r="G14" s="70" t="s">
        <v>402</v>
      </c>
    </row>
    <row r="15" customFormat="false" ht="27.75" hidden="false" customHeight="true" outlineLevel="0" collapsed="false">
      <c r="B15" s="86" t="s">
        <v>403</v>
      </c>
      <c r="C15" s="87" t="s">
        <v>385</v>
      </c>
      <c r="D15" s="62" t="n">
        <v>0.3</v>
      </c>
      <c r="E15" s="18" t="n">
        <v>22000</v>
      </c>
      <c r="F15" s="66" t="n">
        <f aca="false">D15*E15</f>
        <v>6600</v>
      </c>
      <c r="G15" s="79" t="s">
        <v>404</v>
      </c>
    </row>
    <row r="16" customFormat="false" ht="27.75" hidden="false" customHeight="true" outlineLevel="0" collapsed="false">
      <c r="B16" s="88" t="s">
        <v>405</v>
      </c>
      <c r="C16" s="87" t="s">
        <v>406</v>
      </c>
      <c r="D16" s="62" t="n">
        <v>0.2</v>
      </c>
      <c r="E16" s="18" t="n">
        <v>8000</v>
      </c>
      <c r="F16" s="66" t="n">
        <f aca="false">D16*E16</f>
        <v>1600</v>
      </c>
      <c r="G16" s="70" t="s">
        <v>407</v>
      </c>
    </row>
    <row r="17" customFormat="false" ht="27.75" hidden="false" customHeight="true" outlineLevel="0" collapsed="false">
      <c r="B17" s="86" t="s">
        <v>408</v>
      </c>
      <c r="C17" s="87" t="s">
        <v>409</v>
      </c>
      <c r="D17" s="62" t="n">
        <v>0.4</v>
      </c>
      <c r="E17" s="18" t="n">
        <v>30000</v>
      </c>
      <c r="F17" s="66" t="n">
        <f aca="false">D17*E17</f>
        <v>12000</v>
      </c>
      <c r="G17" s="79" t="s">
        <v>410</v>
      </c>
    </row>
    <row r="18" customFormat="false" ht="27.75" hidden="false" customHeight="true" outlineLevel="0" collapsed="false">
      <c r="B18" s="89" t="s">
        <v>411</v>
      </c>
      <c r="C18" s="87" t="s">
        <v>376</v>
      </c>
      <c r="D18" s="62" t="n">
        <v>0</v>
      </c>
      <c r="E18" s="18" t="n">
        <v>0</v>
      </c>
      <c r="F18" s="66" t="n">
        <f aca="false">D18*E18</f>
        <v>0</v>
      </c>
      <c r="G18" s="90"/>
    </row>
    <row r="19" customFormat="false" ht="27.75" hidden="false" customHeight="true" outlineLevel="0" collapsed="false">
      <c r="B19" s="89" t="s">
        <v>411</v>
      </c>
      <c r="C19" s="87" t="s">
        <v>376</v>
      </c>
      <c r="D19" s="62" t="n">
        <v>0</v>
      </c>
      <c r="E19" s="18" t="n">
        <v>0</v>
      </c>
      <c r="F19" s="66" t="n">
        <f aca="false">D19*E19</f>
        <v>0</v>
      </c>
      <c r="G19" s="90"/>
    </row>
    <row r="20" customFormat="false" ht="27.75" hidden="false" customHeight="true" outlineLevel="0" collapsed="false">
      <c r="B20" s="89" t="s">
        <v>411</v>
      </c>
      <c r="C20" s="87" t="s">
        <v>376</v>
      </c>
      <c r="D20" s="62" t="n">
        <v>0</v>
      </c>
      <c r="E20" s="18" t="n">
        <v>0</v>
      </c>
      <c r="F20" s="66" t="n">
        <f aca="false">D20*E20</f>
        <v>0</v>
      </c>
      <c r="G20" s="90"/>
    </row>
    <row r="21" customFormat="false" ht="27.75" hidden="false" customHeight="true" outlineLevel="0" collapsed="false">
      <c r="B21" s="89" t="s">
        <v>411</v>
      </c>
      <c r="C21" s="87" t="s">
        <v>376</v>
      </c>
      <c r="D21" s="62" t="n">
        <v>0</v>
      </c>
      <c r="E21" s="18" t="n">
        <v>0</v>
      </c>
      <c r="F21" s="66" t="n">
        <f aca="false">D21*E21</f>
        <v>0</v>
      </c>
      <c r="G21" s="90"/>
    </row>
    <row r="22" customFormat="false" ht="24.75" hidden="false" customHeight="true" outlineLevel="0" collapsed="false">
      <c r="B22" s="91" t="s">
        <v>412</v>
      </c>
      <c r="C22" s="92"/>
      <c r="D22" s="92"/>
      <c r="E22" s="92"/>
      <c r="F22" s="93" t="n">
        <f aca="false">SUM(F7:F21)</f>
        <v>76150</v>
      </c>
      <c r="G22" s="92"/>
    </row>
    <row r="23" customFormat="false" ht="9.75" hidden="false" customHeight="true" outlineLevel="0" collapsed="false"/>
    <row r="24" customFormat="false" ht="19.5" hidden="false" customHeight="true" outlineLevel="0" collapsed="false">
      <c r="B24" s="12" t="s">
        <v>413</v>
      </c>
      <c r="C24" s="12"/>
      <c r="D24" s="12"/>
      <c r="E24" s="12"/>
      <c r="F24" s="12"/>
      <c r="G24" s="12"/>
    </row>
    <row r="25" customFormat="false" ht="19.5" hidden="false" customHeight="true" outlineLevel="0" collapsed="false">
      <c r="B25" s="38" t="s">
        <v>236</v>
      </c>
      <c r="C25" s="38" t="s">
        <v>102</v>
      </c>
      <c r="D25" s="38" t="s">
        <v>224</v>
      </c>
      <c r="E25" s="38"/>
      <c r="F25" s="38"/>
      <c r="G25" s="38"/>
    </row>
    <row r="26" customFormat="false" ht="21.75" hidden="false" customHeight="true" outlineLevel="0" collapsed="false">
      <c r="B26" s="94" t="s">
        <v>414</v>
      </c>
      <c r="C26" s="18" t="n">
        <v>466000</v>
      </c>
      <c r="D26" s="95" t="s">
        <v>415</v>
      </c>
      <c r="E26" s="95"/>
      <c r="F26" s="95"/>
      <c r="G26" s="95"/>
    </row>
    <row r="27" customFormat="false" ht="21.75" hidden="false" customHeight="true" outlineLevel="0" collapsed="false">
      <c r="B27" s="94" t="s">
        <v>416</v>
      </c>
      <c r="C27" s="96" t="n">
        <f aca="false">F22</f>
        <v>76150</v>
      </c>
      <c r="D27" s="95" t="s">
        <v>417</v>
      </c>
      <c r="E27" s="95"/>
      <c r="F27" s="95"/>
      <c r="G27" s="95"/>
    </row>
    <row r="28" customFormat="false" ht="21.75" hidden="false" customHeight="true" outlineLevel="0" collapsed="false">
      <c r="B28" s="94" t="s">
        <v>418</v>
      </c>
      <c r="C28" s="97" t="n">
        <f aca="false">C27/C26</f>
        <v>0.163412017167382</v>
      </c>
      <c r="D28" s="95" t="s">
        <v>419</v>
      </c>
      <c r="E28" s="95"/>
      <c r="F28" s="95"/>
      <c r="G28" s="95"/>
    </row>
    <row r="29" customFormat="false" ht="21.75" hidden="false" customHeight="true" outlineLevel="0" collapsed="false">
      <c r="B29" s="94" t="s">
        <v>420</v>
      </c>
      <c r="C29" s="97" t="n">
        <f aca="false">C26*0.05</f>
        <v>23300</v>
      </c>
      <c r="D29" s="95" t="s">
        <v>421</v>
      </c>
      <c r="E29" s="95"/>
      <c r="F29" s="95"/>
      <c r="G29" s="95"/>
    </row>
    <row r="30" customFormat="false" ht="21.75" hidden="false" customHeight="true" outlineLevel="0" collapsed="false">
      <c r="B30" s="32" t="s">
        <v>422</v>
      </c>
      <c r="C30" s="98" t="n">
        <f aca="false">C27+C29</f>
        <v>99450</v>
      </c>
      <c r="D30" s="99" t="s">
        <v>423</v>
      </c>
      <c r="E30" s="99"/>
      <c r="F30" s="99"/>
      <c r="G30" s="99"/>
    </row>
  </sheetData>
  <mergeCells count="11">
    <mergeCell ref="B1:G1"/>
    <mergeCell ref="B2:G2"/>
    <mergeCell ref="B3:G3"/>
    <mergeCell ref="B5:G5"/>
    <mergeCell ref="B24:G24"/>
    <mergeCell ref="D25:G25"/>
    <mergeCell ref="D26:G26"/>
    <mergeCell ref="D27:G27"/>
    <mergeCell ref="D28:G28"/>
    <mergeCell ref="D29:G29"/>
    <mergeCell ref="D30:G30"/>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2026-05-25T22:49:02Z</dcterms:created>
  <dc:creator>openpyxl</dc:creator>
  <dc:description/>
  <dc:language>en-US</dc:language>
  <cp:lastModifiedBy/>
  <dcterms:modified xsi:type="dcterms:W3CDTF">2026-05-25T22:49:30Z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